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oros\home\monikak4\Documents\2027 eelarvega seotud dokumendid\2027 Rahanduskomisjonile\"/>
    </mc:Choice>
  </mc:AlternateContent>
  <xr:revisionPtr revIDLastSave="0" documentId="13_ncr:1_{17369B65-6D71-4FC3-BD66-9ED74A0218DA}" xr6:coauthVersionLast="47" xr6:coauthVersionMax="47" xr10:uidLastSave="{00000000-0000-0000-0000-000000000000}"/>
  <bookViews>
    <workbookView xWindow="-120" yWindow="-120" windowWidth="29040" windowHeight="15720" xr2:uid="{E69B3760-9549-4806-B352-202C6DDF26F7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J38" i="1"/>
  <c r="L5" i="1"/>
  <c r="G80" i="1"/>
  <c r="G79" i="1"/>
  <c r="G77" i="1"/>
  <c r="G72" i="1"/>
  <c r="I80" i="1"/>
  <c r="I79" i="1"/>
  <c r="I77" i="1"/>
  <c r="I72" i="1"/>
  <c r="F82" i="1"/>
  <c r="F72" i="1"/>
  <c r="J70" i="1"/>
  <c r="J65" i="1"/>
  <c r="J64" i="1"/>
  <c r="J63" i="1"/>
  <c r="J62" i="1"/>
  <c r="J61" i="1"/>
  <c r="J60" i="1"/>
  <c r="J59" i="1"/>
  <c r="J56" i="1"/>
  <c r="J55" i="1"/>
  <c r="J53" i="1"/>
  <c r="J52" i="1"/>
  <c r="J51" i="1"/>
  <c r="J50" i="1"/>
  <c r="J49" i="1"/>
  <c r="J48" i="1"/>
  <c r="J47" i="1"/>
  <c r="J46" i="1"/>
  <c r="J44" i="1"/>
  <c r="J43" i="1"/>
  <c r="J40" i="1"/>
  <c r="J39" i="1"/>
  <c r="J37" i="1"/>
  <c r="J36" i="1"/>
  <c r="J33" i="1"/>
  <c r="J30" i="1"/>
  <c r="J18" i="1"/>
  <c r="J17" i="1"/>
  <c r="J15" i="1"/>
  <c r="J13" i="1"/>
  <c r="J8" i="1"/>
  <c r="K5" i="1"/>
  <c r="J5" i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9" i="1"/>
  <c r="M60" i="1"/>
  <c r="M61" i="1"/>
  <c r="M62" i="1"/>
  <c r="M63" i="1"/>
  <c r="M64" i="1"/>
  <c r="M65" i="1"/>
  <c r="M66" i="1"/>
  <c r="M67" i="1"/>
  <c r="M68" i="1"/>
  <c r="M69" i="1"/>
  <c r="M70" i="1"/>
  <c r="I82" i="1"/>
  <c r="M23" i="1"/>
  <c r="M41" i="1"/>
  <c r="M58" i="1"/>
  <c r="G73" i="1"/>
  <c r="M80" i="1"/>
  <c r="M79" i="1"/>
  <c r="M77" i="1"/>
  <c r="M82" i="1" s="1"/>
  <c r="M5" i="1"/>
  <c r="L72" i="1"/>
  <c r="G82" i="1"/>
  <c r="G74" i="1"/>
  <c r="G76" i="1" s="1"/>
  <c r="I73" i="1"/>
  <c r="F73" i="1"/>
  <c r="N24" i="1" l="1"/>
  <c r="N38" i="1"/>
  <c r="N13" i="1"/>
  <c r="N5" i="1"/>
  <c r="N46" i="1"/>
  <c r="O38" i="1"/>
  <c r="N31" i="1"/>
  <c r="O24" i="1"/>
  <c r="M72" i="1"/>
  <c r="N69" i="1"/>
  <c r="N6" i="1"/>
  <c r="N7" i="1"/>
  <c r="N8" i="1"/>
  <c r="O8" i="1"/>
  <c r="N9" i="1"/>
  <c r="N10" i="1"/>
  <c r="O10" i="1"/>
  <c r="P10" i="1" s="1"/>
  <c r="Q10" i="1" s="1"/>
  <c r="N11" i="1"/>
  <c r="N12" i="1"/>
  <c r="N14" i="1"/>
  <c r="N15" i="1"/>
  <c r="O15" i="1"/>
  <c r="N16" i="1"/>
  <c r="N17" i="1"/>
  <c r="N18" i="1"/>
  <c r="O18" i="1"/>
  <c r="P18" i="1" s="1"/>
  <c r="Q18" i="1" s="1"/>
  <c r="N19" i="1"/>
  <c r="N20" i="1"/>
  <c r="O20" i="1"/>
  <c r="N21" i="1"/>
  <c r="O21" i="1"/>
  <c r="P21" i="1" s="1"/>
  <c r="Q21" i="1" s="1"/>
  <c r="N22" i="1"/>
  <c r="N23" i="1"/>
  <c r="O23" i="1"/>
  <c r="P23" i="1" s="1"/>
  <c r="Q23" i="1" s="1"/>
  <c r="R23" i="1" s="1"/>
  <c r="N25" i="1"/>
  <c r="N26" i="1"/>
  <c r="N27" i="1"/>
  <c r="N28" i="1"/>
  <c r="N29" i="1"/>
  <c r="N30" i="1"/>
  <c r="N32" i="1"/>
  <c r="N33" i="1"/>
  <c r="N34" i="1"/>
  <c r="N35" i="1"/>
  <c r="N36" i="1"/>
  <c r="N37" i="1"/>
  <c r="O37" i="1"/>
  <c r="N39" i="1"/>
  <c r="O39" i="1"/>
  <c r="N40" i="1"/>
  <c r="O40" i="1"/>
  <c r="N41" i="1"/>
  <c r="N42" i="1"/>
  <c r="N43" i="1"/>
  <c r="N44" i="1"/>
  <c r="N45" i="1"/>
  <c r="N47" i="1"/>
  <c r="N48" i="1"/>
  <c r="O48" i="1"/>
  <c r="N49" i="1"/>
  <c r="N50" i="1"/>
  <c r="N51" i="1"/>
  <c r="O51" i="1"/>
  <c r="N52" i="1"/>
  <c r="N53" i="1"/>
  <c r="N54" i="1"/>
  <c r="O54" i="1"/>
  <c r="N55" i="1"/>
  <c r="N56" i="1"/>
  <c r="N57" i="1"/>
  <c r="O57" i="1"/>
  <c r="N58" i="1"/>
  <c r="N59" i="1"/>
  <c r="N60" i="1"/>
  <c r="N61" i="1"/>
  <c r="N62" i="1"/>
  <c r="N63" i="1"/>
  <c r="N64" i="1"/>
  <c r="O64" i="1"/>
  <c r="N65" i="1"/>
  <c r="N66" i="1"/>
  <c r="O66" i="1"/>
  <c r="N67" i="1"/>
  <c r="N68" i="1"/>
  <c r="O68" i="1"/>
  <c r="N70" i="1"/>
  <c r="O70" i="1"/>
  <c r="O13" i="1"/>
  <c r="L73" i="1"/>
  <c r="I74" i="1"/>
  <c r="I76" i="1" s="1"/>
  <c r="I84" i="1" s="1"/>
  <c r="F74" i="1"/>
  <c r="F76" i="1" s="1"/>
  <c r="O5" i="1" l="1"/>
  <c r="O49" i="1"/>
  <c r="O56" i="1"/>
  <c r="O14" i="1"/>
  <c r="P14" i="1" s="1"/>
  <c r="Q14" i="1" s="1"/>
  <c r="S23" i="1"/>
  <c r="O60" i="1"/>
  <c r="P60" i="1" s="1"/>
  <c r="O62" i="1"/>
  <c r="P8" i="1"/>
  <c r="P15" i="1"/>
  <c r="Q15" i="1"/>
  <c r="R15" i="1" s="1"/>
  <c r="P20" i="1"/>
  <c r="P37" i="1"/>
  <c r="Q37" i="1"/>
  <c r="P39" i="1"/>
  <c r="Q39" i="1"/>
  <c r="P40" i="1"/>
  <c r="P48" i="1"/>
  <c r="Q48" i="1"/>
  <c r="P51" i="1"/>
  <c r="Q51" i="1"/>
  <c r="P54" i="1"/>
  <c r="P56" i="1"/>
  <c r="P57" i="1"/>
  <c r="P62" i="1"/>
  <c r="P64" i="1"/>
  <c r="P66" i="1"/>
  <c r="P68" i="1"/>
  <c r="P70" i="1"/>
  <c r="Q70" i="1"/>
  <c r="O25" i="1"/>
  <c r="O26" i="1"/>
  <c r="O27" i="1"/>
  <c r="O28" i="1"/>
  <c r="O29" i="1"/>
  <c r="O30" i="1"/>
  <c r="O32" i="1"/>
  <c r="O33" i="1"/>
  <c r="O34" i="1"/>
  <c r="O35" i="1"/>
  <c r="O36" i="1"/>
  <c r="O41" i="1"/>
  <c r="O42" i="1"/>
  <c r="O43" i="1"/>
  <c r="O44" i="1"/>
  <c r="O45" i="1"/>
  <c r="O47" i="1"/>
  <c r="O50" i="1"/>
  <c r="O52" i="1"/>
  <c r="O53" i="1"/>
  <c r="O55" i="1"/>
  <c r="O58" i="1"/>
  <c r="P58" i="1" s="1"/>
  <c r="Q58" i="1" s="1"/>
  <c r="O59" i="1"/>
  <c r="O61" i="1"/>
  <c r="P61" i="1" s="1"/>
  <c r="Q61" i="1" s="1"/>
  <c r="R61" i="1" s="1"/>
  <c r="O63" i="1"/>
  <c r="O65" i="1"/>
  <c r="O67" i="1"/>
  <c r="O7" i="1"/>
  <c r="O46" i="1"/>
  <c r="P38" i="1"/>
  <c r="O31" i="1"/>
  <c r="P24" i="1"/>
  <c r="R10" i="1"/>
  <c r="R14" i="1"/>
  <c r="R18" i="1"/>
  <c r="R21" i="1"/>
  <c r="Q60" i="1"/>
  <c r="M73" i="1"/>
  <c r="M74" i="1"/>
  <c r="M76" i="1" s="1"/>
  <c r="M84" i="1" s="1"/>
  <c r="O82" i="1" s="1"/>
  <c r="O6" i="1"/>
  <c r="N72" i="1"/>
  <c r="N73" i="1" s="1"/>
  <c r="O9" i="1"/>
  <c r="O11" i="1"/>
  <c r="O12" i="1"/>
  <c r="O16" i="1"/>
  <c r="O17" i="1"/>
  <c r="O19" i="1"/>
  <c r="O22" i="1"/>
  <c r="O69" i="1"/>
  <c r="P13" i="1"/>
  <c r="L74" i="1"/>
  <c r="L76" i="1" s="1"/>
  <c r="P5" i="1" l="1"/>
  <c r="P49" i="1"/>
  <c r="Q49" i="1" s="1"/>
  <c r="Q66" i="1"/>
  <c r="Q38" i="1"/>
  <c r="Q24" i="1"/>
  <c r="S21" i="1"/>
  <c r="P46" i="1"/>
  <c r="Q46" i="1"/>
  <c r="R38" i="1"/>
  <c r="P31" i="1"/>
  <c r="Q31" i="1"/>
  <c r="N74" i="1"/>
  <c r="N76" i="1" s="1"/>
  <c r="R24" i="1"/>
  <c r="R60" i="1"/>
  <c r="S10" i="1"/>
  <c r="S14" i="1"/>
  <c r="S18" i="1"/>
  <c r="S61" i="1"/>
  <c r="R37" i="1"/>
  <c r="S37" i="1"/>
  <c r="R39" i="1"/>
  <c r="S39" i="1"/>
  <c r="R48" i="1"/>
  <c r="R49" i="1"/>
  <c r="S49" i="1"/>
  <c r="R51" i="1"/>
  <c r="R66" i="1"/>
  <c r="S66" i="1"/>
  <c r="R70" i="1"/>
  <c r="S70" i="1"/>
  <c r="P25" i="1"/>
  <c r="Q25" i="1"/>
  <c r="P26" i="1"/>
  <c r="Q26" i="1"/>
  <c r="P27" i="1"/>
  <c r="Q27" i="1"/>
  <c r="P28" i="1"/>
  <c r="P29" i="1"/>
  <c r="P30" i="1"/>
  <c r="P32" i="1"/>
  <c r="P33" i="1"/>
  <c r="P34" i="1"/>
  <c r="Q34" i="1"/>
  <c r="P35" i="1"/>
  <c r="P36" i="1"/>
  <c r="P41" i="1"/>
  <c r="P42" i="1"/>
  <c r="Q42" i="1"/>
  <c r="P43" i="1"/>
  <c r="P44" i="1"/>
  <c r="Q44" i="1"/>
  <c r="P45" i="1"/>
  <c r="P47" i="1"/>
  <c r="P50" i="1"/>
  <c r="P52" i="1"/>
  <c r="P53" i="1"/>
  <c r="P55" i="1"/>
  <c r="R58" i="1"/>
  <c r="P59" i="1"/>
  <c r="P63" i="1"/>
  <c r="Q63" i="1"/>
  <c r="P65" i="1"/>
  <c r="Q65" i="1"/>
  <c r="P67" i="1"/>
  <c r="P7" i="1"/>
  <c r="P6" i="1"/>
  <c r="Q6" i="1"/>
  <c r="P9" i="1"/>
  <c r="P11" i="1"/>
  <c r="Q11" i="1"/>
  <c r="P12" i="1"/>
  <c r="Q12" i="1"/>
  <c r="P16" i="1"/>
  <c r="Q16" i="1"/>
  <c r="P17" i="1"/>
  <c r="Q17" i="1"/>
  <c r="P19" i="1"/>
  <c r="P22" i="1"/>
  <c r="P69" i="1"/>
  <c r="O72" i="1"/>
  <c r="S15" i="1"/>
  <c r="Q8" i="1"/>
  <c r="Q20" i="1"/>
  <c r="Q40" i="1"/>
  <c r="Q54" i="1"/>
  <c r="Q56" i="1"/>
  <c r="Q57" i="1"/>
  <c r="Q62" i="1"/>
  <c r="Q64" i="1"/>
  <c r="Q68" i="1"/>
  <c r="R46" i="1"/>
  <c r="S38" i="1"/>
  <c r="R31" i="1"/>
  <c r="S24" i="1"/>
  <c r="Q13" i="1"/>
  <c r="S60" i="1"/>
  <c r="Q5" i="1" l="1"/>
  <c r="S48" i="1"/>
  <c r="Q30" i="1"/>
  <c r="P72" i="1"/>
  <c r="Q22" i="1"/>
  <c r="R25" i="1"/>
  <c r="R26" i="1"/>
  <c r="S26" i="1"/>
  <c r="R27" i="1"/>
  <c r="R30" i="1"/>
  <c r="R34" i="1"/>
  <c r="S34" i="1"/>
  <c r="R42" i="1"/>
  <c r="R44" i="1"/>
  <c r="R63" i="1"/>
  <c r="S63" i="1"/>
  <c r="R65" i="1"/>
  <c r="R6" i="1"/>
  <c r="R11" i="1"/>
  <c r="R12" i="1"/>
  <c r="R16" i="1"/>
  <c r="R17" i="1"/>
  <c r="R8" i="1"/>
  <c r="R20" i="1"/>
  <c r="R40" i="1"/>
  <c r="R54" i="1"/>
  <c r="S54" i="1"/>
  <c r="R56" i="1"/>
  <c r="S56" i="1"/>
  <c r="R57" i="1"/>
  <c r="R62" i="1"/>
  <c r="R64" i="1"/>
  <c r="R68" i="1"/>
  <c r="S68" i="1"/>
  <c r="S51" i="1"/>
  <c r="Q28" i="1"/>
  <c r="Q29" i="1"/>
  <c r="Q36" i="1"/>
  <c r="Q41" i="1"/>
  <c r="Q50" i="1"/>
  <c r="Q52" i="1"/>
  <c r="Q53" i="1"/>
  <c r="Q55" i="1"/>
  <c r="S58" i="1"/>
  <c r="Q59" i="1"/>
  <c r="Q67" i="1"/>
  <c r="Q7" i="1"/>
  <c r="Q9" i="1"/>
  <c r="Q19" i="1"/>
  <c r="Q69" i="1"/>
  <c r="O73" i="1"/>
  <c r="Q32" i="1"/>
  <c r="Q33" i="1"/>
  <c r="Q35" i="1"/>
  <c r="Q43" i="1"/>
  <c r="Q45" i="1"/>
  <c r="Q47" i="1"/>
  <c r="S31" i="1"/>
  <c r="S46" i="1"/>
  <c r="R13" i="1"/>
  <c r="O74" i="1"/>
  <c r="O76" i="1" s="1"/>
  <c r="O84" i="1" s="1"/>
  <c r="Q82" i="1" s="1"/>
  <c r="J6" i="1"/>
  <c r="R5" i="1" l="1"/>
  <c r="S16" i="1"/>
  <c r="R22" i="1"/>
  <c r="P73" i="1"/>
  <c r="Q72" i="1"/>
  <c r="P74" i="1"/>
  <c r="P76" i="1" s="1"/>
  <c r="R28" i="1"/>
  <c r="R29" i="1"/>
  <c r="S29" i="1"/>
  <c r="R36" i="1"/>
  <c r="R41" i="1"/>
  <c r="R50" i="1"/>
  <c r="R52" i="1"/>
  <c r="S52" i="1"/>
  <c r="R53" i="1"/>
  <c r="R55" i="1"/>
  <c r="S55" i="1"/>
  <c r="R59" i="1"/>
  <c r="R67" i="1"/>
  <c r="R7" i="1"/>
  <c r="R9" i="1"/>
  <c r="S9" i="1"/>
  <c r="R19" i="1"/>
  <c r="S19" i="1"/>
  <c r="R69" i="1"/>
  <c r="R32" i="1"/>
  <c r="S32" i="1"/>
  <c r="R33" i="1"/>
  <c r="S33" i="1"/>
  <c r="R35" i="1"/>
  <c r="R43" i="1"/>
  <c r="S43" i="1"/>
  <c r="R45" i="1"/>
  <c r="R47" i="1"/>
  <c r="S30" i="1"/>
  <c r="S42" i="1"/>
  <c r="S44" i="1"/>
  <c r="S65" i="1"/>
  <c r="S6" i="1"/>
  <c r="S11" i="1"/>
  <c r="S12" i="1"/>
  <c r="S57" i="1"/>
  <c r="S62" i="1"/>
  <c r="S64" i="1"/>
  <c r="S25" i="1"/>
  <c r="S27" i="1"/>
  <c r="S17" i="1"/>
  <c r="S22" i="1"/>
  <c r="S8" i="1"/>
  <c r="S20" i="1"/>
  <c r="S40" i="1"/>
  <c r="S13" i="1"/>
  <c r="J7" i="1"/>
  <c r="S5" i="1" l="1"/>
  <c r="S36" i="1"/>
  <c r="Q73" i="1"/>
  <c r="S41" i="1"/>
  <c r="S50" i="1"/>
  <c r="S53" i="1"/>
  <c r="S59" i="1"/>
  <c r="S67" i="1"/>
  <c r="S7" i="1"/>
  <c r="S69" i="1"/>
  <c r="S35" i="1"/>
  <c r="S45" i="1"/>
  <c r="S47" i="1"/>
  <c r="R72" i="1"/>
  <c r="S28" i="1"/>
  <c r="J9" i="1"/>
  <c r="Q74" i="1" l="1"/>
  <c r="Q76" i="1" s="1"/>
  <c r="Q84" i="1" s="1"/>
  <c r="S82" i="1" s="1"/>
  <c r="R73" i="1"/>
  <c r="S72" i="1"/>
  <c r="S73" i="1" s="1"/>
  <c r="J10" i="1"/>
  <c r="R74" i="1" l="1"/>
  <c r="R76" i="1" s="1"/>
  <c r="S74" i="1"/>
  <c r="S76" i="1" s="1"/>
  <c r="J11" i="1"/>
  <c r="S84" i="1" l="1"/>
  <c r="J12" i="1"/>
  <c r="J14" i="1" l="1"/>
  <c r="J16" i="1" l="1"/>
  <c r="J19" i="1" l="1"/>
  <c r="J20" i="1" l="1"/>
  <c r="J21" i="1" l="1"/>
  <c r="J22" i="1" l="1"/>
  <c r="J23" i="1" l="1"/>
  <c r="J24" i="1" l="1"/>
  <c r="J27" i="1"/>
  <c r="J26" i="1"/>
  <c r="J25" i="1"/>
  <c r="J28" i="1"/>
  <c r="J29" i="1" l="1"/>
  <c r="J31" i="1" l="1"/>
  <c r="J32" i="1" l="1"/>
  <c r="J34" i="1" l="1"/>
  <c r="J35" i="1" l="1"/>
  <c r="J41" i="1" l="1"/>
  <c r="J42" i="1" l="1"/>
  <c r="J45" i="1" l="1"/>
  <c r="J54" i="1" l="1"/>
  <c r="J57" i="1" l="1"/>
  <c r="J58" i="1" l="1"/>
  <c r="J66" i="1" l="1"/>
  <c r="J67" i="1" l="1"/>
  <c r="J68" i="1" l="1"/>
  <c r="J69" i="1" l="1"/>
  <c r="K72" i="1" l="1"/>
  <c r="K73" i="1" l="1"/>
  <c r="K74" i="1" l="1"/>
  <c r="K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tc={F23223FF-EFEE-4CC7-BE6D-E55E0649C7A1}</author>
    <author>tc={25E286A6-324B-48C8-8D35-34AF52522DD7}</author>
  </authors>
  <commentList>
    <comment ref="C8" authorId="0" shapeId="0" xr:uid="{F23223FF-EFEE-4CC7-BE6D-E55E0649C7A1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Statistikas ei ole võrdlusandmeid, uus pere. Neutraalse mõju tagamiseks on statistiliste andmete juures näidatud teenistuja kuupalk.</t>
      </text>
    </comment>
    <comment ref="K76" authorId="1" shapeId="0" xr:uid="{25E286A6-324B-48C8-8D35-34AF52522DD7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Summa, mis lisanduks aastas koos sotsmaksuga palkadele</t>
      </text>
    </comment>
  </commentList>
</comments>
</file>

<file path=xl/sharedStrings.xml><?xml version="1.0" encoding="utf-8"?>
<sst xmlns="http://schemas.openxmlformats.org/spreadsheetml/2006/main" count="239" uniqueCount="77">
  <si>
    <t>Töötaja tööle tulemise aasta</t>
  </si>
  <si>
    <t>Töötaja kood</t>
  </si>
  <si>
    <t>Tööpere nimetus</t>
  </si>
  <si>
    <t>Tööpere taseme number</t>
  </si>
  <si>
    <t>Tööpere taseme+/-</t>
  </si>
  <si>
    <t>Bruto KUU PÕHIPALK seisuga 01.06.2026</t>
  </si>
  <si>
    <t>Arvutuslik täistööajale taandatud põhipalk</t>
  </si>
  <si>
    <t>Statistika 75% kvartiil 2026 I kv</t>
  </si>
  <si>
    <t>Tegelik vrs keskmine</t>
  </si>
  <si>
    <t>2007</t>
  </si>
  <si>
    <t>Üldjuhtimine</t>
  </si>
  <si>
    <t>3</t>
  </si>
  <si>
    <t>2021</t>
  </si>
  <si>
    <t>Andmeanalüüs</t>
  </si>
  <si>
    <t>1993</t>
  </si>
  <si>
    <t>Andmekaitse</t>
  </si>
  <si>
    <t>2</t>
  </si>
  <si>
    <t>2024</t>
  </si>
  <si>
    <t>Teabehaldus</t>
  </si>
  <si>
    <t>-</t>
  </si>
  <si>
    <t>2009</t>
  </si>
  <si>
    <t>Finantsanalüüs, -planeerimine ja -juhtim</t>
  </si>
  <si>
    <t>4</t>
  </si>
  <si>
    <t>+</t>
  </si>
  <si>
    <t>2019</t>
  </si>
  <si>
    <t>IT - juhtimine</t>
  </si>
  <si>
    <t>2002</t>
  </si>
  <si>
    <t>IT - teenuste tugi</t>
  </si>
  <si>
    <t>2023</t>
  </si>
  <si>
    <t>Kommunikatsiooni juhtimine</t>
  </si>
  <si>
    <t>2025</t>
  </si>
  <si>
    <t>2022</t>
  </si>
  <si>
    <t>Personalijuhtimine</t>
  </si>
  <si>
    <t>5</t>
  </si>
  <si>
    <t>2020</t>
  </si>
  <si>
    <t>Riigivara haldamine ja sisseost</t>
  </si>
  <si>
    <t>6</t>
  </si>
  <si>
    <t>2026</t>
  </si>
  <si>
    <t>2018</t>
  </si>
  <si>
    <t>1</t>
  </si>
  <si>
    <t>2013</t>
  </si>
  <si>
    <t>Sekretäritööd</t>
  </si>
  <si>
    <t>1996</t>
  </si>
  <si>
    <t>2008</t>
  </si>
  <si>
    <t>2004</t>
  </si>
  <si>
    <t>Toimetamine ja keeleline korrektuur</t>
  </si>
  <si>
    <t>Täiendõppe korraldamine</t>
  </si>
  <si>
    <t>2017</t>
  </si>
  <si>
    <t>Projektijuhtimine</t>
  </si>
  <si>
    <t>1998</t>
  </si>
  <si>
    <t>2016</t>
  </si>
  <si>
    <t>Valvetööd</t>
  </si>
  <si>
    <t>1994</t>
  </si>
  <si>
    <t>Õigusteenused</t>
  </si>
  <si>
    <t>3B</t>
  </si>
  <si>
    <t>2012</t>
  </si>
  <si>
    <t>2B</t>
  </si>
  <si>
    <t>3A</t>
  </si>
  <si>
    <t>Kokku</t>
  </si>
  <si>
    <t>Sotsiaalmaks</t>
  </si>
  <si>
    <t>KOKKU AASTA</t>
  </si>
  <si>
    <t xml:space="preserve">KOKKU </t>
  </si>
  <si>
    <t>Olemasolev fond</t>
  </si>
  <si>
    <t>Töövõttudeks</t>
  </si>
  <si>
    <t>Erisoodustusteks</t>
  </si>
  <si>
    <t>Fond töötasudeks</t>
  </si>
  <si>
    <t>Puudu/üle</t>
  </si>
  <si>
    <t>Uus tasu 2027</t>
  </si>
  <si>
    <t>Palga tõus 4,2%</t>
  </si>
  <si>
    <t>Uus tasu 2028</t>
  </si>
  <si>
    <t>Uus tasu 2029</t>
  </si>
  <si>
    <t>Uus tasu 2030</t>
  </si>
  <si>
    <t>Statistika keskmine 2026 I kv</t>
  </si>
  <si>
    <t xml:space="preserve">Palga tõus 4,5% </t>
  </si>
  <si>
    <t xml:space="preserve">Palga tõus 4,2% </t>
  </si>
  <si>
    <t xml:space="preserve">Tegelik vrs 75% </t>
  </si>
  <si>
    <t xml:space="preserve">Palga tõus 2,7%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</si>
</sst>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9"/>
      <color rgb="FFC00000"/>
      <name val="Arial"/>
      <family val="2"/>
      <charset val="186"/>
    </font>
    <font>
      <b/>
      <sz val="9"/>
      <color theme="6" tint="0.39997558519241921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0F0F4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wrapText="1"/>
    </xf>
    <xf numFmtId="49" fontId="1" fillId="5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9" fontId="1" fillId="5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6" borderId="1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1" fillId="0" borderId="0" xfId="0" applyFont="1"/>
    <xf numFmtId="4" fontId="1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/>
    <xf numFmtId="4" fontId="1" fillId="0" borderId="0" xfId="0" applyNumberFormat="1" applyFont="1"/>
    <xf numFmtId="0" fontId="3" fillId="0" borderId="1" xfId="0" applyFont="1" applyBorder="1"/>
    <xf numFmtId="0" fontId="7" fillId="0" borderId="1" xfId="0" applyFont="1" applyBorder="1"/>
    <xf numFmtId="4" fontId="7" fillId="0" borderId="1" xfId="0" applyNumberFormat="1" applyFont="1" applyBorder="1"/>
    <xf numFmtId="0" fontId="7" fillId="0" borderId="0" xfId="0" applyFont="1"/>
    <xf numFmtId="4" fontId="7" fillId="0" borderId="0" xfId="0" applyNumberFormat="1" applyFont="1"/>
    <xf numFmtId="4" fontId="7" fillId="0" borderId="1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0" fontId="8" fillId="0" borderId="1" xfId="0" applyFont="1" applyBorder="1"/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49" fontId="3" fillId="6" borderId="1" xfId="0" applyNumberFormat="1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nika Kask" id="{AD371968-8A71-4EA7-A3AF-9711112743ED}" userId="S::monikak4@riigikohus.ee::c9c771cb-524d-40e6-a3a6-9a59d83ea8bf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6-05-27T09:16:38.88" personId="{AD371968-8A71-4EA7-A3AF-9711112743ED}" id="{F23223FF-EFEE-4CC7-BE6D-E55E0649C7A1}">
    <text>Statistikas ei ole võrdlusandmeid, uus pere. Neutraalse mõju tagamiseks on statistiliste andmete juures näidatud teenistuja kuupalk.</text>
  </threadedComment>
  <threadedComment ref="K76" dT="2026-05-26T10:08:52.12" personId="{AD371968-8A71-4EA7-A3AF-9711112743ED}" id="{25E286A6-324B-48C8-8D35-34AF52522DD7}">
    <text>Summa, mis lisanduks aastas koos sotsmaksuga palkadele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E43D-E8BE-4EA8-8548-C845BC0C3E75}">
  <dimension ref="A1:U91"/>
  <sheetViews>
    <sheetView tabSelected="1" topLeftCell="C1" workbookViewId="0">
      <pane ySplit="4" topLeftCell="A5" activePane="bottomLeft" state="frozen"/>
      <selection pane="bottomLeft" activeCell="J5" sqref="J5"/>
    </sheetView>
  </sheetViews>
  <sheetFormatPr defaultRowHeight="15" x14ac:dyDescent="0.25"/>
  <cols>
    <col min="1" max="2" width="10.7109375" style="39" hidden="1" customWidth="1"/>
    <col min="3" max="3" width="33.42578125" style="39" customWidth="1"/>
    <col min="4" max="4" width="10.140625" style="39" customWidth="1"/>
    <col min="5" max="5" width="9.28515625" style="39" customWidth="1"/>
    <col min="6" max="6" width="14.42578125" style="39" customWidth="1"/>
    <col min="7" max="7" width="14.5703125" style="39" customWidth="1"/>
    <col min="8" max="8" width="13.42578125" style="39" customWidth="1"/>
    <col min="9" max="9" width="11" style="39" customWidth="1"/>
    <col min="10" max="10" width="9.140625" style="31"/>
    <col min="11" max="11" width="12.140625" style="31" customWidth="1"/>
    <col min="12" max="12" width="11" style="39" customWidth="1"/>
    <col min="13" max="13" width="12.28515625" style="39" customWidth="1"/>
    <col min="14" max="14" width="10.140625" style="39" customWidth="1"/>
    <col min="15" max="15" width="11.5703125" style="39" customWidth="1"/>
    <col min="16" max="16" width="10.42578125" style="39" customWidth="1"/>
    <col min="17" max="17" width="11.5703125" style="39" customWidth="1"/>
    <col min="18" max="18" width="10.28515625" style="39" customWidth="1"/>
    <col min="19" max="19" width="12.42578125" style="39" customWidth="1"/>
    <col min="20" max="21" width="9.140625" style="39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9" ht="48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2" t="s">
        <v>6</v>
      </c>
      <c r="H4" s="2" t="s">
        <v>72</v>
      </c>
      <c r="I4" s="2" t="s">
        <v>7</v>
      </c>
      <c r="J4" s="4" t="s">
        <v>8</v>
      </c>
      <c r="K4" s="4" t="s">
        <v>75</v>
      </c>
      <c r="L4" s="4" t="s">
        <v>76</v>
      </c>
      <c r="M4" s="4" t="s">
        <v>67</v>
      </c>
      <c r="N4" s="4" t="s">
        <v>73</v>
      </c>
      <c r="O4" s="4" t="s">
        <v>69</v>
      </c>
      <c r="P4" s="4" t="s">
        <v>74</v>
      </c>
      <c r="Q4" s="4" t="s">
        <v>70</v>
      </c>
      <c r="R4" s="4" t="s">
        <v>68</v>
      </c>
      <c r="S4" s="4" t="s">
        <v>71</v>
      </c>
    </row>
    <row r="5" spans="1:19" x14ac:dyDescent="0.25">
      <c r="A5" s="5" t="s">
        <v>9</v>
      </c>
      <c r="B5" s="6">
        <v>9950020</v>
      </c>
      <c r="C5" s="9" t="s">
        <v>10</v>
      </c>
      <c r="D5" s="5" t="s">
        <v>11</v>
      </c>
      <c r="E5" s="5"/>
      <c r="F5" s="7">
        <v>4150</v>
      </c>
      <c r="G5" s="7">
        <v>4150</v>
      </c>
      <c r="H5" s="36">
        <v>3997</v>
      </c>
      <c r="I5" s="36">
        <v>4319</v>
      </c>
      <c r="J5" s="8">
        <f t="shared" ref="J5:J68" si="0">G5-H5</f>
        <v>153</v>
      </c>
      <c r="K5" s="8">
        <f t="shared" ref="K5:K68" si="1">G5-I5</f>
        <v>-169</v>
      </c>
      <c r="L5" s="8">
        <f>(I5*1.027)-I5</f>
        <v>116.61299999999937</v>
      </c>
      <c r="M5" s="32">
        <f>I5+L5</f>
        <v>4435.6129999999994</v>
      </c>
      <c r="N5" s="38">
        <f>M5*0.045</f>
        <v>199.60258499999998</v>
      </c>
      <c r="O5" s="38">
        <f>M5+N5</f>
        <v>4635.215584999999</v>
      </c>
      <c r="P5" s="38">
        <f>O5*0.042</f>
        <v>194.67905456999998</v>
      </c>
      <c r="Q5" s="38">
        <f>O5+P5</f>
        <v>4829.8946395699986</v>
      </c>
      <c r="R5" s="38">
        <f>Q5*0.042</f>
        <v>202.85557486193994</v>
      </c>
      <c r="S5" s="38">
        <f>Q5+R5</f>
        <v>5032.7502144319387</v>
      </c>
    </row>
    <row r="6" spans="1:19" x14ac:dyDescent="0.25">
      <c r="A6" s="5" t="s">
        <v>12</v>
      </c>
      <c r="B6" s="6">
        <v>9950495</v>
      </c>
      <c r="C6" s="9" t="s">
        <v>13</v>
      </c>
      <c r="D6" s="5" t="s">
        <v>11</v>
      </c>
      <c r="E6" s="5"/>
      <c r="F6" s="7">
        <v>2965</v>
      </c>
      <c r="G6" s="7">
        <v>2965</v>
      </c>
      <c r="H6" s="37">
        <v>2755</v>
      </c>
      <c r="I6" s="37">
        <v>2974</v>
      </c>
      <c r="J6" s="8">
        <f t="shared" si="0"/>
        <v>210</v>
      </c>
      <c r="K6" s="8">
        <f t="shared" si="1"/>
        <v>-9</v>
      </c>
      <c r="L6" s="8">
        <f t="shared" ref="L6:L69" si="2">(I6*1.027)-I6</f>
        <v>80.297999999999774</v>
      </c>
      <c r="M6" s="32">
        <f t="shared" ref="M6:M69" si="3">I6+L6</f>
        <v>3054.2979999999998</v>
      </c>
      <c r="N6" s="38">
        <f t="shared" ref="N6:N69" si="4">M6*0.045</f>
        <v>137.44340999999997</v>
      </c>
      <c r="O6" s="38">
        <f t="shared" ref="O6:O69" si="5">M6+N6</f>
        <v>3191.7414099999996</v>
      </c>
      <c r="P6" s="38">
        <f t="shared" ref="P6:P69" si="6">O6*0.042</f>
        <v>134.05313921999999</v>
      </c>
      <c r="Q6" s="38">
        <f t="shared" ref="Q6:Q69" si="7">O6+P6</f>
        <v>3325.7945492199997</v>
      </c>
      <c r="R6" s="38">
        <f t="shared" ref="R6:R69" si="8">Q6*0.042</f>
        <v>139.68337106723999</v>
      </c>
      <c r="S6" s="38">
        <f t="shared" ref="S6:S69" si="9">Q6+R6</f>
        <v>3465.4779202872396</v>
      </c>
    </row>
    <row r="7" spans="1:19" x14ac:dyDescent="0.25">
      <c r="A7" s="10" t="s">
        <v>14</v>
      </c>
      <c r="B7" s="11">
        <v>9950118</v>
      </c>
      <c r="C7" s="12" t="s">
        <v>15</v>
      </c>
      <c r="D7" s="10" t="s">
        <v>16</v>
      </c>
      <c r="E7" s="10"/>
      <c r="F7" s="8">
        <v>2630</v>
      </c>
      <c r="G7" s="8">
        <v>2630</v>
      </c>
      <c r="H7" s="37">
        <v>3140</v>
      </c>
      <c r="I7" s="37">
        <v>3425</v>
      </c>
      <c r="J7" s="8">
        <f t="shared" si="0"/>
        <v>-510</v>
      </c>
      <c r="K7" s="8">
        <f t="shared" si="1"/>
        <v>-795</v>
      </c>
      <c r="L7" s="8">
        <f t="shared" si="2"/>
        <v>92.474999999999909</v>
      </c>
      <c r="M7" s="32">
        <f t="shared" si="3"/>
        <v>3517.4749999999999</v>
      </c>
      <c r="N7" s="38">
        <f t="shared" si="4"/>
        <v>158.28637499999999</v>
      </c>
      <c r="O7" s="38">
        <f t="shared" si="5"/>
        <v>3675.761375</v>
      </c>
      <c r="P7" s="38">
        <f t="shared" si="6"/>
        <v>154.38197775</v>
      </c>
      <c r="Q7" s="38">
        <f t="shared" si="7"/>
        <v>3830.1433527499998</v>
      </c>
      <c r="R7" s="38">
        <f t="shared" si="8"/>
        <v>160.86602081550001</v>
      </c>
      <c r="S7" s="38">
        <f t="shared" si="9"/>
        <v>3991.0093735655</v>
      </c>
    </row>
    <row r="8" spans="1:19" x14ac:dyDescent="0.25">
      <c r="A8" s="5" t="s">
        <v>17</v>
      </c>
      <c r="B8" s="6">
        <v>9950642</v>
      </c>
      <c r="C8" s="9" t="s">
        <v>18</v>
      </c>
      <c r="D8" s="5" t="s">
        <v>11</v>
      </c>
      <c r="E8" s="13" t="s">
        <v>19</v>
      </c>
      <c r="F8" s="14">
        <v>4150</v>
      </c>
      <c r="G8" s="14">
        <v>4150</v>
      </c>
      <c r="H8" s="33">
        <v>4150</v>
      </c>
      <c r="I8" s="33">
        <v>4150</v>
      </c>
      <c r="J8" s="15">
        <f t="shared" si="0"/>
        <v>0</v>
      </c>
      <c r="K8" s="8">
        <f t="shared" si="1"/>
        <v>0</v>
      </c>
      <c r="L8" s="8">
        <f t="shared" si="2"/>
        <v>112.04999999999927</v>
      </c>
      <c r="M8" s="32">
        <f t="shared" si="3"/>
        <v>4262.0499999999993</v>
      </c>
      <c r="N8" s="38">
        <f t="shared" si="4"/>
        <v>191.79224999999997</v>
      </c>
      <c r="O8" s="38">
        <f t="shared" si="5"/>
        <v>4453.8422499999997</v>
      </c>
      <c r="P8" s="38">
        <f t="shared" si="6"/>
        <v>187.0613745</v>
      </c>
      <c r="Q8" s="38">
        <f t="shared" si="7"/>
        <v>4640.9036244999998</v>
      </c>
      <c r="R8" s="38">
        <f t="shared" si="8"/>
        <v>194.91795222900001</v>
      </c>
      <c r="S8" s="38">
        <f t="shared" si="9"/>
        <v>4835.8215767289994</v>
      </c>
    </row>
    <row r="9" spans="1:19" x14ac:dyDescent="0.25">
      <c r="A9" s="10" t="s">
        <v>20</v>
      </c>
      <c r="B9" s="11">
        <v>9950113</v>
      </c>
      <c r="C9" s="12" t="s">
        <v>21</v>
      </c>
      <c r="D9" s="10" t="s">
        <v>22</v>
      </c>
      <c r="E9" s="10" t="s">
        <v>23</v>
      </c>
      <c r="F9" s="8">
        <v>4450</v>
      </c>
      <c r="G9" s="8">
        <v>4450</v>
      </c>
      <c r="H9" s="37">
        <v>3984</v>
      </c>
      <c r="I9" s="37">
        <v>4272</v>
      </c>
      <c r="J9" s="8">
        <f t="shared" si="0"/>
        <v>466</v>
      </c>
      <c r="K9" s="8">
        <f t="shared" si="1"/>
        <v>178</v>
      </c>
      <c r="L9" s="8">
        <f t="shared" si="2"/>
        <v>115.34400000000005</v>
      </c>
      <c r="M9" s="32">
        <f t="shared" si="3"/>
        <v>4387.3440000000001</v>
      </c>
      <c r="N9" s="38">
        <f t="shared" si="4"/>
        <v>197.43047999999999</v>
      </c>
      <c r="O9" s="38">
        <f t="shared" si="5"/>
        <v>4584.77448</v>
      </c>
      <c r="P9" s="38">
        <f t="shared" si="6"/>
        <v>192.56052816000002</v>
      </c>
      <c r="Q9" s="38">
        <f t="shared" si="7"/>
        <v>4777.3350081600001</v>
      </c>
      <c r="R9" s="38">
        <f t="shared" si="8"/>
        <v>200.64807034272002</v>
      </c>
      <c r="S9" s="38">
        <f t="shared" si="9"/>
        <v>4977.9830785027198</v>
      </c>
    </row>
    <row r="10" spans="1:19" x14ac:dyDescent="0.25">
      <c r="A10" s="10" t="s">
        <v>24</v>
      </c>
      <c r="B10" s="11">
        <v>9950432</v>
      </c>
      <c r="C10" s="12" t="s">
        <v>25</v>
      </c>
      <c r="D10" s="10" t="s">
        <v>11</v>
      </c>
      <c r="E10" s="10" t="s">
        <v>19</v>
      </c>
      <c r="F10" s="8">
        <v>4450</v>
      </c>
      <c r="G10" s="8">
        <v>4450</v>
      </c>
      <c r="H10" s="37">
        <v>4819</v>
      </c>
      <c r="I10" s="37">
        <v>5146</v>
      </c>
      <c r="J10" s="8">
        <f t="shared" si="0"/>
        <v>-369</v>
      </c>
      <c r="K10" s="8">
        <f t="shared" si="1"/>
        <v>-696</v>
      </c>
      <c r="L10" s="8">
        <f t="shared" si="2"/>
        <v>138.9419999999991</v>
      </c>
      <c r="M10" s="32">
        <f t="shared" si="3"/>
        <v>5284.9419999999991</v>
      </c>
      <c r="N10" s="38">
        <f t="shared" si="4"/>
        <v>237.82238999999996</v>
      </c>
      <c r="O10" s="38">
        <f t="shared" si="5"/>
        <v>5522.7643899999994</v>
      </c>
      <c r="P10" s="38">
        <f t="shared" si="6"/>
        <v>231.95610438</v>
      </c>
      <c r="Q10" s="38">
        <f t="shared" si="7"/>
        <v>5754.7204943799998</v>
      </c>
      <c r="R10" s="38">
        <f t="shared" si="8"/>
        <v>241.69826076396001</v>
      </c>
      <c r="S10" s="38">
        <f t="shared" si="9"/>
        <v>5996.41875514396</v>
      </c>
    </row>
    <row r="11" spans="1:19" x14ac:dyDescent="0.25">
      <c r="A11" s="10" t="s">
        <v>26</v>
      </c>
      <c r="B11" s="11">
        <v>9950122</v>
      </c>
      <c r="C11" s="12" t="s">
        <v>27</v>
      </c>
      <c r="D11" s="10" t="s">
        <v>16</v>
      </c>
      <c r="E11" s="10"/>
      <c r="F11" s="8">
        <v>2420</v>
      </c>
      <c r="G11" s="8">
        <v>2420</v>
      </c>
      <c r="H11" s="37">
        <v>2374</v>
      </c>
      <c r="I11" s="37">
        <v>2483</v>
      </c>
      <c r="J11" s="8">
        <f t="shared" si="0"/>
        <v>46</v>
      </c>
      <c r="K11" s="8">
        <f t="shared" si="1"/>
        <v>-63</v>
      </c>
      <c r="L11" s="8">
        <f t="shared" si="2"/>
        <v>67.040999999999713</v>
      </c>
      <c r="M11" s="32">
        <f t="shared" si="3"/>
        <v>2550.0409999999997</v>
      </c>
      <c r="N11" s="38">
        <f t="shared" si="4"/>
        <v>114.75184499999999</v>
      </c>
      <c r="O11" s="38">
        <f t="shared" si="5"/>
        <v>2664.7928449999995</v>
      </c>
      <c r="P11" s="38">
        <f t="shared" si="6"/>
        <v>111.92129948999998</v>
      </c>
      <c r="Q11" s="38">
        <f t="shared" si="7"/>
        <v>2776.7141444899994</v>
      </c>
      <c r="R11" s="38">
        <f t="shared" si="8"/>
        <v>116.62199406857998</v>
      </c>
      <c r="S11" s="38">
        <f t="shared" si="9"/>
        <v>2893.3361385585795</v>
      </c>
    </row>
    <row r="12" spans="1:19" x14ac:dyDescent="0.25">
      <c r="A12" s="16" t="s">
        <v>28</v>
      </c>
      <c r="B12" s="17">
        <v>9950584</v>
      </c>
      <c r="C12" s="18" t="s">
        <v>29</v>
      </c>
      <c r="D12" s="16" t="s">
        <v>16</v>
      </c>
      <c r="E12" s="16" t="s">
        <v>23</v>
      </c>
      <c r="F12" s="19">
        <v>2715</v>
      </c>
      <c r="G12" s="19">
        <v>2715</v>
      </c>
      <c r="H12" s="37">
        <v>2566</v>
      </c>
      <c r="I12" s="37">
        <v>2859</v>
      </c>
      <c r="J12" s="8">
        <f t="shared" si="0"/>
        <v>149</v>
      </c>
      <c r="K12" s="8">
        <f t="shared" si="1"/>
        <v>-144</v>
      </c>
      <c r="L12" s="8">
        <f t="shared" si="2"/>
        <v>77.192999999999756</v>
      </c>
      <c r="M12" s="32">
        <f t="shared" si="3"/>
        <v>2936.1929999999998</v>
      </c>
      <c r="N12" s="38">
        <f t="shared" si="4"/>
        <v>132.12868499999999</v>
      </c>
      <c r="O12" s="38">
        <f t="shared" si="5"/>
        <v>3068.3216849999999</v>
      </c>
      <c r="P12" s="38">
        <f t="shared" si="6"/>
        <v>128.86951077000001</v>
      </c>
      <c r="Q12" s="38">
        <f t="shared" si="7"/>
        <v>3197.1911957699999</v>
      </c>
      <c r="R12" s="38">
        <f t="shared" si="8"/>
        <v>134.28203022234001</v>
      </c>
      <c r="S12" s="38">
        <f t="shared" si="9"/>
        <v>3331.4732259923398</v>
      </c>
    </row>
    <row r="13" spans="1:19" x14ac:dyDescent="0.25">
      <c r="A13" s="20" t="s">
        <v>30</v>
      </c>
      <c r="B13" s="21">
        <v>9950466</v>
      </c>
      <c r="C13" s="22" t="s">
        <v>29</v>
      </c>
      <c r="D13" s="23" t="s">
        <v>11</v>
      </c>
      <c r="E13" s="20"/>
      <c r="F13" s="24">
        <v>3100</v>
      </c>
      <c r="G13" s="24">
        <v>3444.4444444444398</v>
      </c>
      <c r="H13" s="37">
        <v>3289</v>
      </c>
      <c r="I13" s="37">
        <v>3531</v>
      </c>
      <c r="J13" s="8">
        <f t="shared" si="0"/>
        <v>155.4444444444398</v>
      </c>
      <c r="K13" s="8">
        <f t="shared" si="1"/>
        <v>-86.555555555560204</v>
      </c>
      <c r="L13" s="8">
        <f t="shared" si="2"/>
        <v>95.336999999999534</v>
      </c>
      <c r="M13" s="32">
        <f t="shared" si="3"/>
        <v>3626.3369999999995</v>
      </c>
      <c r="N13" s="38">
        <f t="shared" si="4"/>
        <v>163.18516499999998</v>
      </c>
      <c r="O13" s="38">
        <f t="shared" si="5"/>
        <v>3789.5221649999994</v>
      </c>
      <c r="P13" s="38">
        <f t="shared" si="6"/>
        <v>159.15993092999997</v>
      </c>
      <c r="Q13" s="38">
        <f t="shared" si="7"/>
        <v>3948.6820959299994</v>
      </c>
      <c r="R13" s="38">
        <f t="shared" si="8"/>
        <v>165.84464802905998</v>
      </c>
      <c r="S13" s="38">
        <f t="shared" si="9"/>
        <v>4114.5267439590598</v>
      </c>
    </row>
    <row r="14" spans="1:19" x14ac:dyDescent="0.25">
      <c r="A14" s="16" t="s">
        <v>24</v>
      </c>
      <c r="B14" s="17">
        <v>9950439</v>
      </c>
      <c r="C14" s="18" t="s">
        <v>29</v>
      </c>
      <c r="D14" s="16" t="s">
        <v>22</v>
      </c>
      <c r="E14" s="16"/>
      <c r="F14" s="19">
        <v>4380</v>
      </c>
      <c r="G14" s="19">
        <v>4380</v>
      </c>
      <c r="H14" s="37">
        <v>4199</v>
      </c>
      <c r="I14" s="37">
        <v>4470</v>
      </c>
      <c r="J14" s="8">
        <f t="shared" si="0"/>
        <v>181</v>
      </c>
      <c r="K14" s="8">
        <f t="shared" si="1"/>
        <v>-90</v>
      </c>
      <c r="L14" s="8">
        <f t="shared" si="2"/>
        <v>120.6899999999996</v>
      </c>
      <c r="M14" s="32">
        <f t="shared" si="3"/>
        <v>4590.6899999999996</v>
      </c>
      <c r="N14" s="38">
        <f t="shared" si="4"/>
        <v>206.58104999999998</v>
      </c>
      <c r="O14" s="38">
        <f t="shared" si="5"/>
        <v>4797.2710499999994</v>
      </c>
      <c r="P14" s="38">
        <f t="shared" si="6"/>
        <v>201.48538409999998</v>
      </c>
      <c r="Q14" s="38">
        <f t="shared" si="7"/>
        <v>4998.7564340999998</v>
      </c>
      <c r="R14" s="38">
        <f t="shared" si="8"/>
        <v>209.94777023220001</v>
      </c>
      <c r="S14" s="38">
        <f t="shared" si="9"/>
        <v>5208.7042043321999</v>
      </c>
    </row>
    <row r="15" spans="1:19" x14ac:dyDescent="0.25">
      <c r="A15" s="20" t="s">
        <v>31</v>
      </c>
      <c r="B15" s="21">
        <v>9950529</v>
      </c>
      <c r="C15" s="22" t="s">
        <v>32</v>
      </c>
      <c r="D15" s="23" t="s">
        <v>33</v>
      </c>
      <c r="E15" s="20"/>
      <c r="F15" s="24">
        <v>4150</v>
      </c>
      <c r="G15" s="24">
        <v>4150</v>
      </c>
      <c r="H15" s="37">
        <v>3855</v>
      </c>
      <c r="I15" s="37">
        <v>4215</v>
      </c>
      <c r="J15" s="8">
        <f t="shared" si="0"/>
        <v>295</v>
      </c>
      <c r="K15" s="8">
        <f t="shared" si="1"/>
        <v>-65</v>
      </c>
      <c r="L15" s="8">
        <f t="shared" si="2"/>
        <v>113.80499999999938</v>
      </c>
      <c r="M15" s="32">
        <f t="shared" si="3"/>
        <v>4328.8049999999994</v>
      </c>
      <c r="N15" s="38">
        <f t="shared" si="4"/>
        <v>194.79622499999996</v>
      </c>
      <c r="O15" s="38">
        <f t="shared" si="5"/>
        <v>4523.6012249999994</v>
      </c>
      <c r="P15" s="38">
        <f t="shared" si="6"/>
        <v>189.99125144999999</v>
      </c>
      <c r="Q15" s="38">
        <f t="shared" si="7"/>
        <v>4713.5924764499996</v>
      </c>
      <c r="R15" s="38">
        <f t="shared" si="8"/>
        <v>197.97088401089999</v>
      </c>
      <c r="S15" s="38">
        <f t="shared" si="9"/>
        <v>4911.5633604608993</v>
      </c>
    </row>
    <row r="16" spans="1:19" x14ac:dyDescent="0.25">
      <c r="A16" s="16" t="s">
        <v>34</v>
      </c>
      <c r="B16" s="17">
        <v>9950244</v>
      </c>
      <c r="C16" s="18" t="s">
        <v>32</v>
      </c>
      <c r="D16" s="16" t="s">
        <v>11</v>
      </c>
      <c r="E16" s="16"/>
      <c r="F16" s="19">
        <v>2800</v>
      </c>
      <c r="G16" s="19">
        <v>2800</v>
      </c>
      <c r="H16" s="37">
        <v>2804</v>
      </c>
      <c r="I16" s="37">
        <v>3000</v>
      </c>
      <c r="J16" s="8">
        <f t="shared" si="0"/>
        <v>-4</v>
      </c>
      <c r="K16" s="8">
        <f t="shared" si="1"/>
        <v>-200</v>
      </c>
      <c r="L16" s="8">
        <f t="shared" si="2"/>
        <v>80.999999999999545</v>
      </c>
      <c r="M16" s="32">
        <f t="shared" si="3"/>
        <v>3080.9999999999995</v>
      </c>
      <c r="N16" s="38">
        <f t="shared" si="4"/>
        <v>138.64499999999998</v>
      </c>
      <c r="O16" s="38">
        <f t="shared" si="5"/>
        <v>3219.6449999999995</v>
      </c>
      <c r="P16" s="38">
        <f t="shared" si="6"/>
        <v>135.22508999999999</v>
      </c>
      <c r="Q16" s="38">
        <f t="shared" si="7"/>
        <v>3354.8700899999994</v>
      </c>
      <c r="R16" s="38">
        <f t="shared" si="8"/>
        <v>140.90454377999998</v>
      </c>
      <c r="S16" s="38">
        <f t="shared" si="9"/>
        <v>3495.7746337799995</v>
      </c>
    </row>
    <row r="17" spans="1:19" x14ac:dyDescent="0.25">
      <c r="A17" s="20" t="s">
        <v>31</v>
      </c>
      <c r="B17" s="21">
        <v>9950522</v>
      </c>
      <c r="C17" s="22" t="s">
        <v>35</v>
      </c>
      <c r="D17" s="47" t="s">
        <v>36</v>
      </c>
      <c r="E17" s="20"/>
      <c r="F17" s="24">
        <v>4150</v>
      </c>
      <c r="G17" s="24">
        <v>4150</v>
      </c>
      <c r="H17" s="37">
        <v>3390</v>
      </c>
      <c r="I17" s="37">
        <v>3700</v>
      </c>
      <c r="J17" s="8">
        <f t="shared" si="0"/>
        <v>760</v>
      </c>
      <c r="K17" s="8">
        <f t="shared" si="1"/>
        <v>450</v>
      </c>
      <c r="L17" s="8">
        <f t="shared" si="2"/>
        <v>99.899999999999636</v>
      </c>
      <c r="M17" s="32">
        <f t="shared" si="3"/>
        <v>3799.8999999999996</v>
      </c>
      <c r="N17" s="38">
        <f t="shared" si="4"/>
        <v>170.99549999999996</v>
      </c>
      <c r="O17" s="38">
        <f t="shared" si="5"/>
        <v>3970.8954999999996</v>
      </c>
      <c r="P17" s="38">
        <f t="shared" si="6"/>
        <v>166.77761100000001</v>
      </c>
      <c r="Q17" s="38">
        <f t="shared" si="7"/>
        <v>4137.6731110000001</v>
      </c>
      <c r="R17" s="38">
        <f t="shared" si="8"/>
        <v>173.782270662</v>
      </c>
      <c r="S17" s="38">
        <f t="shared" si="9"/>
        <v>4311.455381662</v>
      </c>
    </row>
    <row r="18" spans="1:19" x14ac:dyDescent="0.25">
      <c r="A18" s="16" t="s">
        <v>37</v>
      </c>
      <c r="B18" s="17">
        <v>9950706</v>
      </c>
      <c r="C18" s="18" t="s">
        <v>35</v>
      </c>
      <c r="D18" s="16" t="s">
        <v>22</v>
      </c>
      <c r="E18" s="16"/>
      <c r="F18" s="19">
        <v>2600</v>
      </c>
      <c r="G18" s="19">
        <v>2600</v>
      </c>
      <c r="H18" s="37">
        <v>2560</v>
      </c>
      <c r="I18" s="37">
        <v>2700</v>
      </c>
      <c r="J18" s="8">
        <f t="shared" si="0"/>
        <v>40</v>
      </c>
      <c r="K18" s="8">
        <f t="shared" si="1"/>
        <v>-100</v>
      </c>
      <c r="L18" s="8">
        <f t="shared" si="2"/>
        <v>72.899999999999636</v>
      </c>
      <c r="M18" s="32">
        <f t="shared" si="3"/>
        <v>2772.8999999999996</v>
      </c>
      <c r="N18" s="38">
        <f t="shared" si="4"/>
        <v>124.78049999999998</v>
      </c>
      <c r="O18" s="38">
        <f t="shared" si="5"/>
        <v>2897.6804999999995</v>
      </c>
      <c r="P18" s="38">
        <f t="shared" si="6"/>
        <v>121.70258099999998</v>
      </c>
      <c r="Q18" s="38">
        <f t="shared" si="7"/>
        <v>3019.3830809999995</v>
      </c>
      <c r="R18" s="38">
        <f t="shared" si="8"/>
        <v>126.81408940199999</v>
      </c>
      <c r="S18" s="38">
        <f t="shared" si="9"/>
        <v>3146.1971704019993</v>
      </c>
    </row>
    <row r="19" spans="1:19" x14ac:dyDescent="0.25">
      <c r="A19" s="20" t="s">
        <v>38</v>
      </c>
      <c r="B19" s="21">
        <v>9950404</v>
      </c>
      <c r="C19" s="22" t="s">
        <v>35</v>
      </c>
      <c r="D19" s="20" t="s">
        <v>39</v>
      </c>
      <c r="E19" s="20"/>
      <c r="F19" s="24">
        <v>986</v>
      </c>
      <c r="G19" s="24">
        <v>986</v>
      </c>
      <c r="H19" s="37">
        <v>1261</v>
      </c>
      <c r="I19" s="37">
        <v>1417</v>
      </c>
      <c r="J19" s="8">
        <f t="shared" si="0"/>
        <v>-275</v>
      </c>
      <c r="K19" s="8">
        <f t="shared" si="1"/>
        <v>-431</v>
      </c>
      <c r="L19" s="8">
        <f t="shared" si="2"/>
        <v>38.258999999999787</v>
      </c>
      <c r="M19" s="32">
        <f t="shared" si="3"/>
        <v>1455.2589999999998</v>
      </c>
      <c r="N19" s="38">
        <f t="shared" si="4"/>
        <v>65.486654999999985</v>
      </c>
      <c r="O19" s="38">
        <f t="shared" si="5"/>
        <v>1520.7456549999997</v>
      </c>
      <c r="P19" s="38">
        <f t="shared" si="6"/>
        <v>63.87131750999999</v>
      </c>
      <c r="Q19" s="38">
        <f t="shared" si="7"/>
        <v>1584.6169725099996</v>
      </c>
      <c r="R19" s="38">
        <f t="shared" si="8"/>
        <v>66.553912845419987</v>
      </c>
      <c r="S19" s="38">
        <f t="shared" si="9"/>
        <v>1651.1708853554196</v>
      </c>
    </row>
    <row r="20" spans="1:19" x14ac:dyDescent="0.25">
      <c r="A20" s="16" t="s">
        <v>38</v>
      </c>
      <c r="B20" s="17">
        <v>9950421</v>
      </c>
      <c r="C20" s="18" t="s">
        <v>35</v>
      </c>
      <c r="D20" s="16" t="s">
        <v>39</v>
      </c>
      <c r="E20" s="16"/>
      <c r="F20" s="19">
        <v>986</v>
      </c>
      <c r="G20" s="19">
        <v>986</v>
      </c>
      <c r="H20" s="37">
        <v>1261</v>
      </c>
      <c r="I20" s="37">
        <v>1417</v>
      </c>
      <c r="J20" s="8">
        <f t="shared" si="0"/>
        <v>-275</v>
      </c>
      <c r="K20" s="8">
        <f t="shared" si="1"/>
        <v>-431</v>
      </c>
      <c r="L20" s="8">
        <f t="shared" si="2"/>
        <v>38.258999999999787</v>
      </c>
      <c r="M20" s="32">
        <f t="shared" si="3"/>
        <v>1455.2589999999998</v>
      </c>
      <c r="N20" s="38">
        <f t="shared" si="4"/>
        <v>65.486654999999985</v>
      </c>
      <c r="O20" s="38">
        <f t="shared" si="5"/>
        <v>1520.7456549999997</v>
      </c>
      <c r="P20" s="38">
        <f t="shared" si="6"/>
        <v>63.87131750999999</v>
      </c>
      <c r="Q20" s="38">
        <f t="shared" si="7"/>
        <v>1584.6169725099996</v>
      </c>
      <c r="R20" s="38">
        <f t="shared" si="8"/>
        <v>66.553912845419987</v>
      </c>
      <c r="S20" s="38">
        <f t="shared" si="9"/>
        <v>1651.1708853554196</v>
      </c>
    </row>
    <row r="21" spans="1:19" x14ac:dyDescent="0.25">
      <c r="A21" s="20" t="s">
        <v>34</v>
      </c>
      <c r="B21" s="21">
        <v>9950455</v>
      </c>
      <c r="C21" s="22" t="s">
        <v>35</v>
      </c>
      <c r="D21" s="20" t="s">
        <v>39</v>
      </c>
      <c r="E21" s="20"/>
      <c r="F21" s="24">
        <v>986</v>
      </c>
      <c r="G21" s="24">
        <v>986</v>
      </c>
      <c r="H21" s="37">
        <v>1261</v>
      </c>
      <c r="I21" s="37">
        <v>1417</v>
      </c>
      <c r="J21" s="8">
        <f t="shared" si="0"/>
        <v>-275</v>
      </c>
      <c r="K21" s="8">
        <f t="shared" si="1"/>
        <v>-431</v>
      </c>
      <c r="L21" s="8">
        <f t="shared" si="2"/>
        <v>38.258999999999787</v>
      </c>
      <c r="M21" s="32">
        <f t="shared" si="3"/>
        <v>1455.2589999999998</v>
      </c>
      <c r="N21" s="38">
        <f t="shared" si="4"/>
        <v>65.486654999999985</v>
      </c>
      <c r="O21" s="38">
        <f t="shared" si="5"/>
        <v>1520.7456549999997</v>
      </c>
      <c r="P21" s="38">
        <f t="shared" si="6"/>
        <v>63.87131750999999</v>
      </c>
      <c r="Q21" s="38">
        <f t="shared" si="7"/>
        <v>1584.6169725099996</v>
      </c>
      <c r="R21" s="38">
        <f t="shared" si="8"/>
        <v>66.553912845419987</v>
      </c>
      <c r="S21" s="38">
        <f t="shared" si="9"/>
        <v>1651.1708853554196</v>
      </c>
    </row>
    <row r="22" spans="1:19" x14ac:dyDescent="0.25">
      <c r="A22" s="16" t="s">
        <v>34</v>
      </c>
      <c r="B22" s="17">
        <v>9950484</v>
      </c>
      <c r="C22" s="18" t="s">
        <v>35</v>
      </c>
      <c r="D22" s="16" t="s">
        <v>39</v>
      </c>
      <c r="E22" s="16"/>
      <c r="F22" s="19">
        <v>986</v>
      </c>
      <c r="G22" s="19">
        <v>986</v>
      </c>
      <c r="H22" s="37">
        <v>1261</v>
      </c>
      <c r="I22" s="37">
        <v>1417</v>
      </c>
      <c r="J22" s="8">
        <f t="shared" si="0"/>
        <v>-275</v>
      </c>
      <c r="K22" s="8">
        <f t="shared" si="1"/>
        <v>-431</v>
      </c>
      <c r="L22" s="8">
        <f t="shared" si="2"/>
        <v>38.258999999999787</v>
      </c>
      <c r="M22" s="32">
        <f t="shared" si="3"/>
        <v>1455.2589999999998</v>
      </c>
      <c r="N22" s="38">
        <f t="shared" si="4"/>
        <v>65.486654999999985</v>
      </c>
      <c r="O22" s="38">
        <f t="shared" si="5"/>
        <v>1520.7456549999997</v>
      </c>
      <c r="P22" s="38">
        <f t="shared" si="6"/>
        <v>63.87131750999999</v>
      </c>
      <c r="Q22" s="38">
        <f t="shared" si="7"/>
        <v>1584.6169725099996</v>
      </c>
      <c r="R22" s="38">
        <f t="shared" si="8"/>
        <v>66.553912845419987</v>
      </c>
      <c r="S22" s="38">
        <f t="shared" si="9"/>
        <v>1651.1708853554196</v>
      </c>
    </row>
    <row r="23" spans="1:19" x14ac:dyDescent="0.25">
      <c r="A23" s="16" t="s">
        <v>40</v>
      </c>
      <c r="B23" s="17">
        <v>9950063</v>
      </c>
      <c r="C23" s="18" t="s">
        <v>41</v>
      </c>
      <c r="D23" s="16" t="s">
        <v>11</v>
      </c>
      <c r="E23" s="16"/>
      <c r="F23" s="19">
        <v>2166</v>
      </c>
      <c r="G23" s="19">
        <v>2166</v>
      </c>
      <c r="H23" s="37">
        <v>2091</v>
      </c>
      <c r="I23" s="37">
        <v>2300</v>
      </c>
      <c r="J23" s="8">
        <f t="shared" si="0"/>
        <v>75</v>
      </c>
      <c r="K23" s="8">
        <f t="shared" si="1"/>
        <v>-134</v>
      </c>
      <c r="L23" s="8">
        <f t="shared" si="2"/>
        <v>62.099999999999909</v>
      </c>
      <c r="M23" s="32">
        <f t="shared" si="3"/>
        <v>2362.1</v>
      </c>
      <c r="N23" s="38">
        <f t="shared" si="4"/>
        <v>106.29449999999999</v>
      </c>
      <c r="O23" s="38">
        <f t="shared" si="5"/>
        <v>2468.3944999999999</v>
      </c>
      <c r="P23" s="38">
        <f t="shared" si="6"/>
        <v>103.672569</v>
      </c>
      <c r="Q23" s="38">
        <f t="shared" si="7"/>
        <v>2572.0670689999997</v>
      </c>
      <c r="R23" s="38">
        <f t="shared" si="8"/>
        <v>108.02681689799999</v>
      </c>
      <c r="S23" s="38">
        <f t="shared" si="9"/>
        <v>2680.0938858979998</v>
      </c>
    </row>
    <row r="24" spans="1:19" x14ac:dyDescent="0.25">
      <c r="A24" s="20" t="s">
        <v>42</v>
      </c>
      <c r="B24" s="21">
        <v>9950057</v>
      </c>
      <c r="C24" s="22" t="s">
        <v>41</v>
      </c>
      <c r="D24" s="20" t="s">
        <v>11</v>
      </c>
      <c r="E24" s="20"/>
      <c r="F24" s="24">
        <v>1625</v>
      </c>
      <c r="G24" s="24">
        <v>2166.6666666666702</v>
      </c>
      <c r="H24" s="37">
        <v>2091</v>
      </c>
      <c r="I24" s="37">
        <v>2300</v>
      </c>
      <c r="J24" s="8">
        <f t="shared" si="0"/>
        <v>75.666666666670153</v>
      </c>
      <c r="K24" s="8">
        <f t="shared" si="1"/>
        <v>-133.33333333332985</v>
      </c>
      <c r="L24" s="8">
        <f t="shared" si="2"/>
        <v>62.099999999999909</v>
      </c>
      <c r="M24" s="32">
        <f t="shared" si="3"/>
        <v>2362.1</v>
      </c>
      <c r="N24" s="38">
        <f t="shared" si="4"/>
        <v>106.29449999999999</v>
      </c>
      <c r="O24" s="38">
        <f t="shared" si="5"/>
        <v>2468.3944999999999</v>
      </c>
      <c r="P24" s="38">
        <f t="shared" si="6"/>
        <v>103.672569</v>
      </c>
      <c r="Q24" s="38">
        <f t="shared" si="7"/>
        <v>2572.0670689999997</v>
      </c>
      <c r="R24" s="38">
        <f t="shared" si="8"/>
        <v>108.02681689799999</v>
      </c>
      <c r="S24" s="38">
        <f t="shared" si="9"/>
        <v>2680.0938858979998</v>
      </c>
    </row>
    <row r="25" spans="1:19" x14ac:dyDescent="0.25">
      <c r="A25" s="16" t="s">
        <v>43</v>
      </c>
      <c r="B25" s="17">
        <v>9950060</v>
      </c>
      <c r="C25" s="18" t="s">
        <v>41</v>
      </c>
      <c r="D25" s="16" t="s">
        <v>11</v>
      </c>
      <c r="E25" s="16"/>
      <c r="F25" s="19">
        <v>2166</v>
      </c>
      <c r="G25" s="19">
        <v>2166</v>
      </c>
      <c r="H25" s="37">
        <v>2091</v>
      </c>
      <c r="I25" s="37">
        <v>2300</v>
      </c>
      <c r="J25" s="8">
        <f t="shared" si="0"/>
        <v>75</v>
      </c>
      <c r="K25" s="8">
        <f t="shared" si="1"/>
        <v>-134</v>
      </c>
      <c r="L25" s="8">
        <f t="shared" si="2"/>
        <v>62.099999999999909</v>
      </c>
      <c r="M25" s="32">
        <f t="shared" si="3"/>
        <v>2362.1</v>
      </c>
      <c r="N25" s="38">
        <f t="shared" si="4"/>
        <v>106.29449999999999</v>
      </c>
      <c r="O25" s="38">
        <f t="shared" si="5"/>
        <v>2468.3944999999999</v>
      </c>
      <c r="P25" s="38">
        <f t="shared" si="6"/>
        <v>103.672569</v>
      </c>
      <c r="Q25" s="38">
        <f t="shared" si="7"/>
        <v>2572.0670689999997</v>
      </c>
      <c r="R25" s="38">
        <f t="shared" si="8"/>
        <v>108.02681689799999</v>
      </c>
      <c r="S25" s="38">
        <f t="shared" si="9"/>
        <v>2680.0938858979998</v>
      </c>
    </row>
    <row r="26" spans="1:19" x14ac:dyDescent="0.25">
      <c r="A26" s="20" t="s">
        <v>9</v>
      </c>
      <c r="B26" s="21">
        <v>9950061</v>
      </c>
      <c r="C26" s="22" t="s">
        <v>41</v>
      </c>
      <c r="D26" s="20" t="s">
        <v>11</v>
      </c>
      <c r="E26" s="20"/>
      <c r="F26" s="24">
        <v>2166</v>
      </c>
      <c r="G26" s="24">
        <v>2166</v>
      </c>
      <c r="H26" s="37">
        <v>2091</v>
      </c>
      <c r="I26" s="37">
        <v>2300</v>
      </c>
      <c r="J26" s="8">
        <f t="shared" si="0"/>
        <v>75</v>
      </c>
      <c r="K26" s="8">
        <f t="shared" si="1"/>
        <v>-134</v>
      </c>
      <c r="L26" s="8">
        <f t="shared" si="2"/>
        <v>62.099999999999909</v>
      </c>
      <c r="M26" s="32">
        <f t="shared" si="3"/>
        <v>2362.1</v>
      </c>
      <c r="N26" s="38">
        <f t="shared" si="4"/>
        <v>106.29449999999999</v>
      </c>
      <c r="O26" s="38">
        <f t="shared" si="5"/>
        <v>2468.3944999999999</v>
      </c>
      <c r="P26" s="38">
        <f t="shared" si="6"/>
        <v>103.672569</v>
      </c>
      <c r="Q26" s="38">
        <f t="shared" si="7"/>
        <v>2572.0670689999997</v>
      </c>
      <c r="R26" s="38">
        <f t="shared" si="8"/>
        <v>108.02681689799999</v>
      </c>
      <c r="S26" s="38">
        <f t="shared" si="9"/>
        <v>2680.0938858979998</v>
      </c>
    </row>
    <row r="27" spans="1:19" x14ac:dyDescent="0.25">
      <c r="A27" s="16" t="s">
        <v>44</v>
      </c>
      <c r="B27" s="17">
        <v>9950058</v>
      </c>
      <c r="C27" s="18" t="s">
        <v>41</v>
      </c>
      <c r="D27" s="16" t="s">
        <v>11</v>
      </c>
      <c r="E27" s="16"/>
      <c r="F27" s="19">
        <v>2166</v>
      </c>
      <c r="G27" s="19">
        <v>2166</v>
      </c>
      <c r="H27" s="37">
        <v>2091</v>
      </c>
      <c r="I27" s="37">
        <v>2300</v>
      </c>
      <c r="J27" s="8">
        <f t="shared" si="0"/>
        <v>75</v>
      </c>
      <c r="K27" s="8">
        <f t="shared" si="1"/>
        <v>-134</v>
      </c>
      <c r="L27" s="8">
        <f t="shared" si="2"/>
        <v>62.099999999999909</v>
      </c>
      <c r="M27" s="32">
        <f t="shared" si="3"/>
        <v>2362.1</v>
      </c>
      <c r="N27" s="38">
        <f t="shared" si="4"/>
        <v>106.29449999999999</v>
      </c>
      <c r="O27" s="38">
        <f t="shared" si="5"/>
        <v>2468.3944999999999</v>
      </c>
      <c r="P27" s="38">
        <f t="shared" si="6"/>
        <v>103.672569</v>
      </c>
      <c r="Q27" s="38">
        <f t="shared" si="7"/>
        <v>2572.0670689999997</v>
      </c>
      <c r="R27" s="38">
        <f t="shared" si="8"/>
        <v>108.02681689799999</v>
      </c>
      <c r="S27" s="38">
        <f t="shared" si="9"/>
        <v>2680.0938858979998</v>
      </c>
    </row>
    <row r="28" spans="1:19" x14ac:dyDescent="0.25">
      <c r="A28" s="20" t="s">
        <v>34</v>
      </c>
      <c r="B28" s="21">
        <v>9950481</v>
      </c>
      <c r="C28" s="22" t="s">
        <v>41</v>
      </c>
      <c r="D28" s="20" t="s">
        <v>11</v>
      </c>
      <c r="E28" s="20"/>
      <c r="F28" s="24">
        <v>2166</v>
      </c>
      <c r="G28" s="24">
        <v>2166</v>
      </c>
      <c r="H28" s="37">
        <v>2091</v>
      </c>
      <c r="I28" s="37">
        <v>2300</v>
      </c>
      <c r="J28" s="8">
        <f t="shared" si="0"/>
        <v>75</v>
      </c>
      <c r="K28" s="8">
        <f t="shared" si="1"/>
        <v>-134</v>
      </c>
      <c r="L28" s="8">
        <f t="shared" si="2"/>
        <v>62.099999999999909</v>
      </c>
      <c r="M28" s="32">
        <f t="shared" si="3"/>
        <v>2362.1</v>
      </c>
      <c r="N28" s="38">
        <f t="shared" si="4"/>
        <v>106.29449999999999</v>
      </c>
      <c r="O28" s="38">
        <f t="shared" si="5"/>
        <v>2468.3944999999999</v>
      </c>
      <c r="P28" s="38">
        <f t="shared" si="6"/>
        <v>103.672569</v>
      </c>
      <c r="Q28" s="38">
        <f t="shared" si="7"/>
        <v>2572.0670689999997</v>
      </c>
      <c r="R28" s="38">
        <f t="shared" si="8"/>
        <v>108.02681689799999</v>
      </c>
      <c r="S28" s="38">
        <f t="shared" si="9"/>
        <v>2680.0938858979998</v>
      </c>
    </row>
    <row r="29" spans="1:19" x14ac:dyDescent="0.25">
      <c r="A29" s="20" t="s">
        <v>44</v>
      </c>
      <c r="B29" s="21">
        <v>9950121</v>
      </c>
      <c r="C29" s="22" t="s">
        <v>45</v>
      </c>
      <c r="D29" s="20" t="s">
        <v>16</v>
      </c>
      <c r="E29" s="20"/>
      <c r="F29" s="24">
        <v>2715</v>
      </c>
      <c r="G29" s="24">
        <v>2715</v>
      </c>
      <c r="H29" s="37">
        <v>2327</v>
      </c>
      <c r="I29" s="37">
        <v>2670</v>
      </c>
      <c r="J29" s="8">
        <f t="shared" si="0"/>
        <v>388</v>
      </c>
      <c r="K29" s="8">
        <f t="shared" si="1"/>
        <v>45</v>
      </c>
      <c r="L29" s="8">
        <f t="shared" si="2"/>
        <v>72.089999999999691</v>
      </c>
      <c r="M29" s="32">
        <f t="shared" si="3"/>
        <v>2742.0899999999997</v>
      </c>
      <c r="N29" s="38">
        <f t="shared" si="4"/>
        <v>123.39404999999998</v>
      </c>
      <c r="O29" s="38">
        <f t="shared" si="5"/>
        <v>2865.4840499999996</v>
      </c>
      <c r="P29" s="38">
        <f t="shared" si="6"/>
        <v>120.35033009999999</v>
      </c>
      <c r="Q29" s="38">
        <f t="shared" si="7"/>
        <v>2985.8343800999996</v>
      </c>
      <c r="R29" s="38">
        <f t="shared" si="8"/>
        <v>125.40504396419999</v>
      </c>
      <c r="S29" s="38">
        <f t="shared" si="9"/>
        <v>3111.2394240641997</v>
      </c>
    </row>
    <row r="30" spans="1:19" x14ac:dyDescent="0.25">
      <c r="A30" s="16" t="s">
        <v>14</v>
      </c>
      <c r="B30" s="17">
        <v>9950120</v>
      </c>
      <c r="C30" s="22" t="s">
        <v>45</v>
      </c>
      <c r="D30" s="16" t="s">
        <v>16</v>
      </c>
      <c r="E30" s="16"/>
      <c r="F30" s="19">
        <v>2715</v>
      </c>
      <c r="G30" s="19">
        <v>2715</v>
      </c>
      <c r="H30" s="37">
        <v>2327</v>
      </c>
      <c r="I30" s="37">
        <v>2670</v>
      </c>
      <c r="J30" s="8">
        <f t="shared" si="0"/>
        <v>388</v>
      </c>
      <c r="K30" s="8">
        <f t="shared" si="1"/>
        <v>45</v>
      </c>
      <c r="L30" s="8">
        <f t="shared" si="2"/>
        <v>72.089999999999691</v>
      </c>
      <c r="M30" s="32">
        <f t="shared" si="3"/>
        <v>2742.0899999999997</v>
      </c>
      <c r="N30" s="38">
        <f t="shared" si="4"/>
        <v>123.39404999999998</v>
      </c>
      <c r="O30" s="38">
        <f t="shared" si="5"/>
        <v>2865.4840499999996</v>
      </c>
      <c r="P30" s="38">
        <f t="shared" si="6"/>
        <v>120.35033009999999</v>
      </c>
      <c r="Q30" s="38">
        <f t="shared" si="7"/>
        <v>2985.8343800999996</v>
      </c>
      <c r="R30" s="38">
        <f t="shared" si="8"/>
        <v>125.40504396419999</v>
      </c>
      <c r="S30" s="38">
        <f t="shared" si="9"/>
        <v>3111.2394240641997</v>
      </c>
    </row>
    <row r="31" spans="1:19" x14ac:dyDescent="0.25">
      <c r="A31" s="20" t="s">
        <v>31</v>
      </c>
      <c r="B31" s="21">
        <v>9950550</v>
      </c>
      <c r="C31" s="22" t="s">
        <v>46</v>
      </c>
      <c r="D31" s="20" t="s">
        <v>16</v>
      </c>
      <c r="E31" s="20" t="s">
        <v>23</v>
      </c>
      <c r="F31" s="24">
        <v>1240</v>
      </c>
      <c r="G31" s="24">
        <v>3100</v>
      </c>
      <c r="H31" s="37">
        <v>2501</v>
      </c>
      <c r="I31" s="37">
        <v>2982</v>
      </c>
      <c r="J31" s="8">
        <f t="shared" si="0"/>
        <v>599</v>
      </c>
      <c r="K31" s="8">
        <f t="shared" si="1"/>
        <v>118</v>
      </c>
      <c r="L31" s="8">
        <f t="shared" si="2"/>
        <v>80.513999999999669</v>
      </c>
      <c r="M31" s="32">
        <f t="shared" si="3"/>
        <v>3062.5139999999997</v>
      </c>
      <c r="N31" s="38">
        <f t="shared" si="4"/>
        <v>137.81312999999997</v>
      </c>
      <c r="O31" s="38">
        <f t="shared" si="5"/>
        <v>3200.3271299999997</v>
      </c>
      <c r="P31" s="38">
        <f t="shared" si="6"/>
        <v>134.41373945999999</v>
      </c>
      <c r="Q31" s="38">
        <f t="shared" si="7"/>
        <v>3334.7408694599999</v>
      </c>
      <c r="R31" s="38">
        <f t="shared" si="8"/>
        <v>140.05911651732001</v>
      </c>
      <c r="S31" s="38">
        <f t="shared" si="9"/>
        <v>3474.7999859773199</v>
      </c>
    </row>
    <row r="32" spans="1:19" x14ac:dyDescent="0.25">
      <c r="A32" s="16" t="s">
        <v>17</v>
      </c>
      <c r="B32" s="17">
        <v>9950645</v>
      </c>
      <c r="C32" s="18" t="s">
        <v>46</v>
      </c>
      <c r="D32" s="16" t="s">
        <v>16</v>
      </c>
      <c r="E32" s="16" t="s">
        <v>23</v>
      </c>
      <c r="F32" s="19">
        <v>3300</v>
      </c>
      <c r="G32" s="19">
        <v>3300</v>
      </c>
      <c r="H32" s="37">
        <v>2501</v>
      </c>
      <c r="I32" s="37">
        <v>2982</v>
      </c>
      <c r="J32" s="8">
        <f t="shared" si="0"/>
        <v>799</v>
      </c>
      <c r="K32" s="8">
        <f t="shared" si="1"/>
        <v>318</v>
      </c>
      <c r="L32" s="8">
        <f t="shared" si="2"/>
        <v>80.513999999999669</v>
      </c>
      <c r="M32" s="32">
        <f t="shared" si="3"/>
        <v>3062.5139999999997</v>
      </c>
      <c r="N32" s="38">
        <f t="shared" si="4"/>
        <v>137.81312999999997</v>
      </c>
      <c r="O32" s="38">
        <f t="shared" si="5"/>
        <v>3200.3271299999997</v>
      </c>
      <c r="P32" s="38">
        <f t="shared" si="6"/>
        <v>134.41373945999999</v>
      </c>
      <c r="Q32" s="38">
        <f t="shared" si="7"/>
        <v>3334.7408694599999</v>
      </c>
      <c r="R32" s="38">
        <f t="shared" si="8"/>
        <v>140.05911651732001</v>
      </c>
      <c r="S32" s="38">
        <f t="shared" si="9"/>
        <v>3474.7999859773199</v>
      </c>
    </row>
    <row r="33" spans="1:19" x14ac:dyDescent="0.25">
      <c r="A33" s="20" t="s">
        <v>47</v>
      </c>
      <c r="B33" s="21">
        <v>9950375</v>
      </c>
      <c r="C33" s="22" t="s">
        <v>48</v>
      </c>
      <c r="D33" s="20" t="s">
        <v>22</v>
      </c>
      <c r="E33" s="20"/>
      <c r="F33" s="24">
        <v>4100</v>
      </c>
      <c r="G33" s="24">
        <v>4100</v>
      </c>
      <c r="H33" s="37">
        <v>3548</v>
      </c>
      <c r="I33" s="37">
        <v>4100</v>
      </c>
      <c r="J33" s="8">
        <f t="shared" si="0"/>
        <v>552</v>
      </c>
      <c r="K33" s="8">
        <f t="shared" si="1"/>
        <v>0</v>
      </c>
      <c r="L33" s="8">
        <f t="shared" si="2"/>
        <v>110.69999999999982</v>
      </c>
      <c r="M33" s="32">
        <f t="shared" si="3"/>
        <v>4210.7</v>
      </c>
      <c r="N33" s="41">
        <f t="shared" si="4"/>
        <v>189.48149999999998</v>
      </c>
      <c r="O33" s="41">
        <f t="shared" si="5"/>
        <v>4400.1814999999997</v>
      </c>
      <c r="P33" s="41">
        <f t="shared" si="6"/>
        <v>184.80762300000001</v>
      </c>
      <c r="Q33" s="41">
        <f t="shared" si="7"/>
        <v>4584.9891229999994</v>
      </c>
      <c r="R33" s="41">
        <f t="shared" si="8"/>
        <v>192.56954316599999</v>
      </c>
      <c r="S33" s="41">
        <f t="shared" si="9"/>
        <v>4777.5586661659991</v>
      </c>
    </row>
    <row r="34" spans="1:19" x14ac:dyDescent="0.25">
      <c r="A34" s="20" t="s">
        <v>31</v>
      </c>
      <c r="B34" s="21">
        <v>9950527</v>
      </c>
      <c r="C34" s="22" t="s">
        <v>46</v>
      </c>
      <c r="D34" s="20" t="s">
        <v>39</v>
      </c>
      <c r="E34" s="20" t="s">
        <v>23</v>
      </c>
      <c r="F34" s="24">
        <v>2215</v>
      </c>
      <c r="G34" s="24">
        <v>2215</v>
      </c>
      <c r="H34" s="37">
        <v>2293</v>
      </c>
      <c r="I34" s="37">
        <v>2472</v>
      </c>
      <c r="J34" s="8">
        <f t="shared" si="0"/>
        <v>-78</v>
      </c>
      <c r="K34" s="8">
        <f t="shared" si="1"/>
        <v>-257</v>
      </c>
      <c r="L34" s="8">
        <f t="shared" si="2"/>
        <v>66.743999999999687</v>
      </c>
      <c r="M34" s="32">
        <f t="shared" si="3"/>
        <v>2538.7439999999997</v>
      </c>
      <c r="N34" s="41">
        <f t="shared" si="4"/>
        <v>114.24347999999998</v>
      </c>
      <c r="O34" s="41">
        <f t="shared" si="5"/>
        <v>2652.9874799999998</v>
      </c>
      <c r="P34" s="41">
        <f t="shared" si="6"/>
        <v>111.42547415999999</v>
      </c>
      <c r="Q34" s="41">
        <f t="shared" si="7"/>
        <v>2764.4129541599996</v>
      </c>
      <c r="R34" s="41">
        <f t="shared" si="8"/>
        <v>116.10534407471999</v>
      </c>
      <c r="S34" s="41">
        <f t="shared" si="9"/>
        <v>2880.5182982347196</v>
      </c>
    </row>
    <row r="35" spans="1:19" x14ac:dyDescent="0.25">
      <c r="A35" s="16" t="s">
        <v>34</v>
      </c>
      <c r="B35" s="17">
        <v>9950449</v>
      </c>
      <c r="C35" s="18" t="s">
        <v>46</v>
      </c>
      <c r="D35" s="16" t="s">
        <v>39</v>
      </c>
      <c r="E35" s="16" t="s">
        <v>23</v>
      </c>
      <c r="F35" s="19">
        <v>2400</v>
      </c>
      <c r="G35" s="19">
        <v>2400</v>
      </c>
      <c r="H35" s="37">
        <v>2293</v>
      </c>
      <c r="I35" s="37">
        <v>2472</v>
      </c>
      <c r="J35" s="8">
        <f t="shared" si="0"/>
        <v>107</v>
      </c>
      <c r="K35" s="8">
        <f t="shared" si="1"/>
        <v>-72</v>
      </c>
      <c r="L35" s="8">
        <f t="shared" si="2"/>
        <v>66.743999999999687</v>
      </c>
      <c r="M35" s="32">
        <f t="shared" si="3"/>
        <v>2538.7439999999997</v>
      </c>
      <c r="N35" s="41">
        <f t="shared" si="4"/>
        <v>114.24347999999998</v>
      </c>
      <c r="O35" s="41">
        <f t="shared" si="5"/>
        <v>2652.9874799999998</v>
      </c>
      <c r="P35" s="41">
        <f t="shared" si="6"/>
        <v>111.42547415999999</v>
      </c>
      <c r="Q35" s="41">
        <f t="shared" si="7"/>
        <v>2764.4129541599996</v>
      </c>
      <c r="R35" s="41">
        <f t="shared" si="8"/>
        <v>116.10534407471999</v>
      </c>
      <c r="S35" s="41">
        <f t="shared" si="9"/>
        <v>2880.5182982347196</v>
      </c>
    </row>
    <row r="36" spans="1:19" x14ac:dyDescent="0.25">
      <c r="A36" s="20" t="s">
        <v>49</v>
      </c>
      <c r="B36" s="21">
        <v>9950056</v>
      </c>
      <c r="C36" s="22" t="s">
        <v>35</v>
      </c>
      <c r="D36" s="20" t="s">
        <v>16</v>
      </c>
      <c r="E36" s="20" t="s">
        <v>23</v>
      </c>
      <c r="F36" s="24">
        <v>1800</v>
      </c>
      <c r="G36" s="24">
        <v>1800</v>
      </c>
      <c r="H36" s="37">
        <v>1761</v>
      </c>
      <c r="I36" s="37">
        <v>1987</v>
      </c>
      <c r="J36" s="8">
        <f t="shared" si="0"/>
        <v>39</v>
      </c>
      <c r="K36" s="8">
        <f t="shared" si="1"/>
        <v>-187</v>
      </c>
      <c r="L36" s="8">
        <f t="shared" si="2"/>
        <v>53.648999999999887</v>
      </c>
      <c r="M36" s="32">
        <f t="shared" si="3"/>
        <v>2040.6489999999999</v>
      </c>
      <c r="N36" s="41">
        <f t="shared" si="4"/>
        <v>91.829204999999988</v>
      </c>
      <c r="O36" s="41">
        <f t="shared" si="5"/>
        <v>2132.4782049999999</v>
      </c>
      <c r="P36" s="41">
        <f t="shared" si="6"/>
        <v>89.564084609999995</v>
      </c>
      <c r="Q36" s="41">
        <f t="shared" si="7"/>
        <v>2222.0422896099999</v>
      </c>
      <c r="R36" s="41">
        <f t="shared" si="8"/>
        <v>93.325776163620006</v>
      </c>
      <c r="S36" s="41">
        <f t="shared" si="9"/>
        <v>2315.3680657736199</v>
      </c>
    </row>
    <row r="37" spans="1:19" x14ac:dyDescent="0.25">
      <c r="A37" s="16" t="s">
        <v>50</v>
      </c>
      <c r="B37" s="17">
        <v>9950336</v>
      </c>
      <c r="C37" s="18" t="s">
        <v>35</v>
      </c>
      <c r="D37" s="16" t="s">
        <v>16</v>
      </c>
      <c r="E37" s="16" t="s">
        <v>23</v>
      </c>
      <c r="F37" s="19">
        <v>1950</v>
      </c>
      <c r="G37" s="19">
        <v>1950</v>
      </c>
      <c r="H37" s="37">
        <v>1761</v>
      </c>
      <c r="I37" s="37">
        <v>1987</v>
      </c>
      <c r="J37" s="8">
        <f t="shared" si="0"/>
        <v>189</v>
      </c>
      <c r="K37" s="8">
        <f t="shared" si="1"/>
        <v>-37</v>
      </c>
      <c r="L37" s="8">
        <f t="shared" si="2"/>
        <v>53.648999999999887</v>
      </c>
      <c r="M37" s="32">
        <f t="shared" si="3"/>
        <v>2040.6489999999999</v>
      </c>
      <c r="N37" s="41">
        <f t="shared" si="4"/>
        <v>91.829204999999988</v>
      </c>
      <c r="O37" s="41">
        <f t="shared" si="5"/>
        <v>2132.4782049999999</v>
      </c>
      <c r="P37" s="41">
        <f t="shared" si="6"/>
        <v>89.564084609999995</v>
      </c>
      <c r="Q37" s="41">
        <f t="shared" si="7"/>
        <v>2222.0422896099999</v>
      </c>
      <c r="R37" s="41">
        <f t="shared" si="8"/>
        <v>93.325776163620006</v>
      </c>
      <c r="S37" s="41">
        <f t="shared" si="9"/>
        <v>2315.3680657736199</v>
      </c>
    </row>
    <row r="38" spans="1:19" x14ac:dyDescent="0.25">
      <c r="A38" s="20" t="s">
        <v>31</v>
      </c>
      <c r="B38" s="21">
        <v>9950520</v>
      </c>
      <c r="C38" s="22" t="s">
        <v>51</v>
      </c>
      <c r="D38" s="20" t="s">
        <v>16</v>
      </c>
      <c r="E38" s="20" t="s">
        <v>23</v>
      </c>
      <c r="F38" s="24">
        <v>900</v>
      </c>
      <c r="G38" s="24">
        <v>1800</v>
      </c>
      <c r="H38" s="37">
        <v>1287</v>
      </c>
      <c r="I38" s="37">
        <v>1300</v>
      </c>
      <c r="J38" s="8">
        <f>(G38-H38)</f>
        <v>513</v>
      </c>
      <c r="K38" s="8">
        <f t="shared" si="1"/>
        <v>500</v>
      </c>
      <c r="L38" s="8">
        <f t="shared" si="2"/>
        <v>35.099999999999909</v>
      </c>
      <c r="M38" s="32">
        <f t="shared" si="3"/>
        <v>1335.1</v>
      </c>
      <c r="N38" s="41">
        <f t="shared" si="4"/>
        <v>60.079499999999996</v>
      </c>
      <c r="O38" s="41">
        <f t="shared" si="5"/>
        <v>1395.1795</v>
      </c>
      <c r="P38" s="41">
        <f t="shared" si="6"/>
        <v>58.597539000000005</v>
      </c>
      <c r="Q38" s="41">
        <f t="shared" si="7"/>
        <v>1453.7770390000001</v>
      </c>
      <c r="R38" s="41">
        <f t="shared" si="8"/>
        <v>61.058635638000005</v>
      </c>
      <c r="S38" s="41">
        <f t="shared" si="9"/>
        <v>1514.835674638</v>
      </c>
    </row>
    <row r="39" spans="1:19" x14ac:dyDescent="0.25">
      <c r="A39" s="20" t="s">
        <v>52</v>
      </c>
      <c r="B39" s="21">
        <v>9950012</v>
      </c>
      <c r="C39" s="22" t="s">
        <v>53</v>
      </c>
      <c r="D39" s="26" t="s">
        <v>22</v>
      </c>
      <c r="E39" s="20"/>
      <c r="F39" s="24">
        <v>3700</v>
      </c>
      <c r="G39" s="24">
        <v>3700</v>
      </c>
      <c r="H39" s="37">
        <v>3776</v>
      </c>
      <c r="I39" s="37">
        <v>4000</v>
      </c>
      <c r="J39" s="8">
        <f t="shared" si="0"/>
        <v>-76</v>
      </c>
      <c r="K39" s="8">
        <f t="shared" si="1"/>
        <v>-300</v>
      </c>
      <c r="L39" s="8">
        <f t="shared" si="2"/>
        <v>108</v>
      </c>
      <c r="M39" s="32">
        <f t="shared" si="3"/>
        <v>4108</v>
      </c>
      <c r="N39" s="41">
        <f t="shared" si="4"/>
        <v>184.85999999999999</v>
      </c>
      <c r="O39" s="41">
        <f t="shared" si="5"/>
        <v>4292.8599999999997</v>
      </c>
      <c r="P39" s="41">
        <f t="shared" si="6"/>
        <v>180.30011999999999</v>
      </c>
      <c r="Q39" s="41">
        <f t="shared" si="7"/>
        <v>4473.1601199999996</v>
      </c>
      <c r="R39" s="41">
        <f t="shared" si="8"/>
        <v>187.87272504000001</v>
      </c>
      <c r="S39" s="41">
        <f t="shared" si="9"/>
        <v>4661.0328450399993</v>
      </c>
    </row>
    <row r="40" spans="1:19" x14ac:dyDescent="0.25">
      <c r="A40" s="20" t="s">
        <v>28</v>
      </c>
      <c r="B40" s="21">
        <v>9950582</v>
      </c>
      <c r="C40" s="22" t="s">
        <v>53</v>
      </c>
      <c r="D40" s="26" t="s">
        <v>22</v>
      </c>
      <c r="E40" s="20"/>
      <c r="F40" s="24">
        <v>3500</v>
      </c>
      <c r="G40" s="24">
        <v>3500</v>
      </c>
      <c r="H40" s="37">
        <v>3776</v>
      </c>
      <c r="I40" s="37">
        <v>4000</v>
      </c>
      <c r="J40" s="8">
        <f t="shared" si="0"/>
        <v>-276</v>
      </c>
      <c r="K40" s="8">
        <f t="shared" si="1"/>
        <v>-500</v>
      </c>
      <c r="L40" s="8">
        <f t="shared" si="2"/>
        <v>108</v>
      </c>
      <c r="M40" s="32">
        <f t="shared" si="3"/>
        <v>4108</v>
      </c>
      <c r="N40" s="41">
        <f t="shared" si="4"/>
        <v>184.85999999999999</v>
      </c>
      <c r="O40" s="41">
        <f t="shared" si="5"/>
        <v>4292.8599999999997</v>
      </c>
      <c r="P40" s="41">
        <f t="shared" si="6"/>
        <v>180.30011999999999</v>
      </c>
      <c r="Q40" s="41">
        <f t="shared" si="7"/>
        <v>4473.1601199999996</v>
      </c>
      <c r="R40" s="41">
        <f t="shared" si="8"/>
        <v>187.87272504000001</v>
      </c>
      <c r="S40" s="41">
        <f t="shared" si="9"/>
        <v>4661.0328450399993</v>
      </c>
    </row>
    <row r="41" spans="1:19" x14ac:dyDescent="0.25">
      <c r="A41" s="16" t="s">
        <v>28</v>
      </c>
      <c r="B41" s="17">
        <v>9950568</v>
      </c>
      <c r="C41" s="18" t="s">
        <v>53</v>
      </c>
      <c r="D41" s="25" t="s">
        <v>54</v>
      </c>
      <c r="E41" s="16"/>
      <c r="F41" s="19">
        <v>3375</v>
      </c>
      <c r="G41" s="19">
        <v>3375</v>
      </c>
      <c r="H41" s="37">
        <v>3615</v>
      </c>
      <c r="I41" s="37">
        <v>3964</v>
      </c>
      <c r="J41" s="8">
        <f t="shared" si="0"/>
        <v>-240</v>
      </c>
      <c r="K41" s="8">
        <f t="shared" si="1"/>
        <v>-589</v>
      </c>
      <c r="L41" s="8">
        <f t="shared" si="2"/>
        <v>107.02799999999979</v>
      </c>
      <c r="M41" s="32">
        <f t="shared" si="3"/>
        <v>4071.0279999999998</v>
      </c>
      <c r="N41" s="41">
        <f t="shared" si="4"/>
        <v>183.19626</v>
      </c>
      <c r="O41" s="41">
        <f t="shared" si="5"/>
        <v>4254.22426</v>
      </c>
      <c r="P41" s="41">
        <f t="shared" si="6"/>
        <v>178.67741892000001</v>
      </c>
      <c r="Q41" s="41">
        <f t="shared" si="7"/>
        <v>4432.9016789199995</v>
      </c>
      <c r="R41" s="41">
        <f t="shared" si="8"/>
        <v>186.18187051464</v>
      </c>
      <c r="S41" s="41">
        <f t="shared" si="9"/>
        <v>4619.0835494346393</v>
      </c>
    </row>
    <row r="42" spans="1:19" x14ac:dyDescent="0.25">
      <c r="A42" s="20" t="s">
        <v>37</v>
      </c>
      <c r="B42" s="21">
        <v>9950687</v>
      </c>
      <c r="C42" s="22" t="s">
        <v>53</v>
      </c>
      <c r="D42" s="23" t="s">
        <v>54</v>
      </c>
      <c r="E42" s="20"/>
      <c r="F42" s="24">
        <v>3300</v>
      </c>
      <c r="G42" s="24">
        <v>3300</v>
      </c>
      <c r="H42" s="37">
        <v>3615</v>
      </c>
      <c r="I42" s="37">
        <v>3964</v>
      </c>
      <c r="J42" s="8">
        <f t="shared" si="0"/>
        <v>-315</v>
      </c>
      <c r="K42" s="8">
        <f t="shared" si="1"/>
        <v>-664</v>
      </c>
      <c r="L42" s="8">
        <f t="shared" si="2"/>
        <v>107.02799999999979</v>
      </c>
      <c r="M42" s="32">
        <f t="shared" si="3"/>
        <v>4071.0279999999998</v>
      </c>
      <c r="N42" s="41">
        <f t="shared" si="4"/>
        <v>183.19626</v>
      </c>
      <c r="O42" s="41">
        <f t="shared" si="5"/>
        <v>4254.22426</v>
      </c>
      <c r="P42" s="41">
        <f t="shared" si="6"/>
        <v>178.67741892000001</v>
      </c>
      <c r="Q42" s="41">
        <f t="shared" si="7"/>
        <v>4432.9016789199995</v>
      </c>
      <c r="R42" s="41">
        <f t="shared" si="8"/>
        <v>186.18187051464</v>
      </c>
      <c r="S42" s="41">
        <f t="shared" si="9"/>
        <v>4619.0835494346393</v>
      </c>
    </row>
    <row r="43" spans="1:19" x14ac:dyDescent="0.25">
      <c r="A43" s="16" t="s">
        <v>50</v>
      </c>
      <c r="B43" s="17">
        <v>9950320</v>
      </c>
      <c r="C43" s="18" t="s">
        <v>53</v>
      </c>
      <c r="D43" s="27" t="s">
        <v>22</v>
      </c>
      <c r="E43" s="16"/>
      <c r="F43" s="19">
        <v>3600</v>
      </c>
      <c r="G43" s="19">
        <v>3600</v>
      </c>
      <c r="H43" s="37">
        <v>3776</v>
      </c>
      <c r="I43" s="37">
        <v>4000</v>
      </c>
      <c r="J43" s="8">
        <f t="shared" si="0"/>
        <v>-176</v>
      </c>
      <c r="K43" s="8">
        <f t="shared" si="1"/>
        <v>-400</v>
      </c>
      <c r="L43" s="8">
        <f t="shared" si="2"/>
        <v>108</v>
      </c>
      <c r="M43" s="32">
        <f t="shared" si="3"/>
        <v>4108</v>
      </c>
      <c r="N43" s="41">
        <f t="shared" si="4"/>
        <v>184.85999999999999</v>
      </c>
      <c r="O43" s="41">
        <f t="shared" si="5"/>
        <v>4292.8599999999997</v>
      </c>
      <c r="P43" s="41">
        <f t="shared" si="6"/>
        <v>180.30011999999999</v>
      </c>
      <c r="Q43" s="41">
        <f t="shared" si="7"/>
        <v>4473.1601199999996</v>
      </c>
      <c r="R43" s="41">
        <f t="shared" si="8"/>
        <v>187.87272504000001</v>
      </c>
      <c r="S43" s="41">
        <f t="shared" si="9"/>
        <v>4661.0328450399993</v>
      </c>
    </row>
    <row r="44" spans="1:19" x14ac:dyDescent="0.25">
      <c r="A44" s="20" t="s">
        <v>50</v>
      </c>
      <c r="B44" s="21">
        <v>9950302</v>
      </c>
      <c r="C44" s="22" t="s">
        <v>53</v>
      </c>
      <c r="D44" s="28" t="s">
        <v>33</v>
      </c>
      <c r="E44" s="20"/>
      <c r="F44" s="24">
        <v>4200</v>
      </c>
      <c r="G44" s="24">
        <v>4200</v>
      </c>
      <c r="H44" s="37">
        <v>4384</v>
      </c>
      <c r="I44" s="37">
        <v>4760</v>
      </c>
      <c r="J44" s="8">
        <f t="shared" si="0"/>
        <v>-184</v>
      </c>
      <c r="K44" s="8">
        <f t="shared" si="1"/>
        <v>-560</v>
      </c>
      <c r="L44" s="8">
        <f t="shared" si="2"/>
        <v>128.51999999999953</v>
      </c>
      <c r="M44" s="32">
        <f t="shared" si="3"/>
        <v>4888.5199999999995</v>
      </c>
      <c r="N44" s="41">
        <f t="shared" si="4"/>
        <v>219.98339999999996</v>
      </c>
      <c r="O44" s="41">
        <f t="shared" si="5"/>
        <v>5108.5033999999996</v>
      </c>
      <c r="P44" s="41">
        <f t="shared" si="6"/>
        <v>214.55714280000001</v>
      </c>
      <c r="Q44" s="41">
        <f t="shared" si="7"/>
        <v>5323.0605427999999</v>
      </c>
      <c r="R44" s="41">
        <f t="shared" si="8"/>
        <v>223.5685427976</v>
      </c>
      <c r="S44" s="41">
        <f t="shared" si="9"/>
        <v>5546.6290855976004</v>
      </c>
    </row>
    <row r="45" spans="1:19" x14ac:dyDescent="0.25">
      <c r="A45" s="16" t="s">
        <v>17</v>
      </c>
      <c r="B45" s="17">
        <v>9950634</v>
      </c>
      <c r="C45" s="18" t="s">
        <v>53</v>
      </c>
      <c r="D45" s="25" t="s">
        <v>54</v>
      </c>
      <c r="E45" s="16"/>
      <c r="F45" s="19">
        <v>3375</v>
      </c>
      <c r="G45" s="19">
        <v>3375</v>
      </c>
      <c r="H45" s="37">
        <v>3615</v>
      </c>
      <c r="I45" s="37">
        <v>3964</v>
      </c>
      <c r="J45" s="8">
        <f t="shared" si="0"/>
        <v>-240</v>
      </c>
      <c r="K45" s="8">
        <f t="shared" si="1"/>
        <v>-589</v>
      </c>
      <c r="L45" s="8">
        <f t="shared" si="2"/>
        <v>107.02799999999979</v>
      </c>
      <c r="M45" s="32">
        <f t="shared" si="3"/>
        <v>4071.0279999999998</v>
      </c>
      <c r="N45" s="41">
        <f t="shared" si="4"/>
        <v>183.19626</v>
      </c>
      <c r="O45" s="41">
        <f t="shared" si="5"/>
        <v>4254.22426</v>
      </c>
      <c r="P45" s="41">
        <f t="shared" si="6"/>
        <v>178.67741892000001</v>
      </c>
      <c r="Q45" s="41">
        <f t="shared" si="7"/>
        <v>4432.9016789199995</v>
      </c>
      <c r="R45" s="41">
        <f t="shared" si="8"/>
        <v>186.18187051464</v>
      </c>
      <c r="S45" s="41">
        <f t="shared" si="9"/>
        <v>4619.0835494346393</v>
      </c>
    </row>
    <row r="46" spans="1:19" x14ac:dyDescent="0.25">
      <c r="A46" s="20" t="s">
        <v>17</v>
      </c>
      <c r="B46" s="21">
        <v>9950637</v>
      </c>
      <c r="C46" s="22" t="s">
        <v>53</v>
      </c>
      <c r="D46" s="26" t="s">
        <v>22</v>
      </c>
      <c r="E46" s="20"/>
      <c r="F46" s="24">
        <v>2000</v>
      </c>
      <c r="G46" s="24">
        <v>4000</v>
      </c>
      <c r="H46" s="37">
        <v>3776</v>
      </c>
      <c r="I46" s="37">
        <v>4000</v>
      </c>
      <c r="J46" s="8">
        <f t="shared" si="0"/>
        <v>224</v>
      </c>
      <c r="K46" s="8">
        <f t="shared" si="1"/>
        <v>0</v>
      </c>
      <c r="L46" s="8">
        <f t="shared" si="2"/>
        <v>108</v>
      </c>
      <c r="M46" s="32">
        <f t="shared" si="3"/>
        <v>4108</v>
      </c>
      <c r="N46" s="41">
        <f t="shared" si="4"/>
        <v>184.85999999999999</v>
      </c>
      <c r="O46" s="41">
        <f t="shared" si="5"/>
        <v>4292.8599999999997</v>
      </c>
      <c r="P46" s="41">
        <f t="shared" si="6"/>
        <v>180.30011999999999</v>
      </c>
      <c r="Q46" s="41">
        <f t="shared" si="7"/>
        <v>4473.1601199999996</v>
      </c>
      <c r="R46" s="41">
        <f t="shared" si="8"/>
        <v>187.87272504000001</v>
      </c>
      <c r="S46" s="41">
        <f t="shared" si="9"/>
        <v>4661.0328450399993</v>
      </c>
    </row>
    <row r="47" spans="1:19" x14ac:dyDescent="0.25">
      <c r="A47" s="16" t="s">
        <v>28</v>
      </c>
      <c r="B47" s="17">
        <v>9950592</v>
      </c>
      <c r="C47" s="18" t="s">
        <v>53</v>
      </c>
      <c r="D47" s="27" t="s">
        <v>22</v>
      </c>
      <c r="E47" s="16"/>
      <c r="F47" s="19">
        <v>3500</v>
      </c>
      <c r="G47" s="19">
        <v>3500</v>
      </c>
      <c r="H47" s="37">
        <v>3776</v>
      </c>
      <c r="I47" s="37">
        <v>4000</v>
      </c>
      <c r="J47" s="8">
        <f t="shared" si="0"/>
        <v>-276</v>
      </c>
      <c r="K47" s="8">
        <f t="shared" si="1"/>
        <v>-500</v>
      </c>
      <c r="L47" s="8">
        <f t="shared" si="2"/>
        <v>108</v>
      </c>
      <c r="M47" s="32">
        <f t="shared" si="3"/>
        <v>4108</v>
      </c>
      <c r="N47" s="41">
        <f t="shared" si="4"/>
        <v>184.85999999999999</v>
      </c>
      <c r="O47" s="41">
        <f t="shared" si="5"/>
        <v>4292.8599999999997</v>
      </c>
      <c r="P47" s="41">
        <f t="shared" si="6"/>
        <v>180.30011999999999</v>
      </c>
      <c r="Q47" s="41">
        <f t="shared" si="7"/>
        <v>4473.1601199999996</v>
      </c>
      <c r="R47" s="41">
        <f t="shared" si="8"/>
        <v>187.87272504000001</v>
      </c>
      <c r="S47" s="41">
        <f t="shared" si="9"/>
        <v>4661.0328450399993</v>
      </c>
    </row>
    <row r="48" spans="1:19" x14ac:dyDescent="0.25">
      <c r="A48" s="20" t="s">
        <v>28</v>
      </c>
      <c r="B48" s="21">
        <v>9950564</v>
      </c>
      <c r="C48" s="22" t="s">
        <v>53</v>
      </c>
      <c r="D48" s="26" t="s">
        <v>22</v>
      </c>
      <c r="E48" s="20"/>
      <c r="F48" s="24">
        <v>3600</v>
      </c>
      <c r="G48" s="24">
        <v>3600</v>
      </c>
      <c r="H48" s="37">
        <v>3776</v>
      </c>
      <c r="I48" s="37">
        <v>4000</v>
      </c>
      <c r="J48" s="8">
        <f t="shared" si="0"/>
        <v>-176</v>
      </c>
      <c r="K48" s="8">
        <f t="shared" si="1"/>
        <v>-400</v>
      </c>
      <c r="L48" s="8">
        <f t="shared" si="2"/>
        <v>108</v>
      </c>
      <c r="M48" s="32">
        <f t="shared" si="3"/>
        <v>4108</v>
      </c>
      <c r="N48" s="41">
        <f t="shared" si="4"/>
        <v>184.85999999999999</v>
      </c>
      <c r="O48" s="41">
        <f t="shared" si="5"/>
        <v>4292.8599999999997</v>
      </c>
      <c r="P48" s="41">
        <f t="shared" si="6"/>
        <v>180.30011999999999</v>
      </c>
      <c r="Q48" s="41">
        <f t="shared" si="7"/>
        <v>4473.1601199999996</v>
      </c>
      <c r="R48" s="41">
        <f t="shared" si="8"/>
        <v>187.87272504000001</v>
      </c>
      <c r="S48" s="41">
        <f t="shared" si="9"/>
        <v>4661.0328450399993</v>
      </c>
    </row>
    <row r="49" spans="1:19" x14ac:dyDescent="0.25">
      <c r="A49" s="16" t="s">
        <v>55</v>
      </c>
      <c r="B49" s="17">
        <v>9950050</v>
      </c>
      <c r="C49" s="18" t="s">
        <v>53</v>
      </c>
      <c r="D49" s="16" t="s">
        <v>56</v>
      </c>
      <c r="E49" s="16" t="s">
        <v>19</v>
      </c>
      <c r="F49" s="19">
        <v>3000</v>
      </c>
      <c r="G49" s="19">
        <v>3000</v>
      </c>
      <c r="H49" s="37">
        <v>2945</v>
      </c>
      <c r="I49" s="37">
        <v>3025</v>
      </c>
      <c r="J49" s="8">
        <f t="shared" si="0"/>
        <v>55</v>
      </c>
      <c r="K49" s="8">
        <f t="shared" si="1"/>
        <v>-25</v>
      </c>
      <c r="L49" s="8">
        <f t="shared" si="2"/>
        <v>81.674999999999727</v>
      </c>
      <c r="M49" s="32">
        <f t="shared" si="3"/>
        <v>3106.6749999999997</v>
      </c>
      <c r="N49" s="41">
        <f t="shared" si="4"/>
        <v>139.80037499999997</v>
      </c>
      <c r="O49" s="41">
        <f t="shared" si="5"/>
        <v>3246.4753749999995</v>
      </c>
      <c r="P49" s="41">
        <f t="shared" si="6"/>
        <v>136.35196574999998</v>
      </c>
      <c r="Q49" s="41">
        <f t="shared" si="7"/>
        <v>3382.8273407499996</v>
      </c>
      <c r="R49" s="41">
        <f t="shared" si="8"/>
        <v>142.07874831149999</v>
      </c>
      <c r="S49" s="41">
        <f t="shared" si="9"/>
        <v>3524.9060890614996</v>
      </c>
    </row>
    <row r="50" spans="1:19" x14ac:dyDescent="0.25">
      <c r="A50" s="20" t="s">
        <v>50</v>
      </c>
      <c r="B50" s="21">
        <v>9950306</v>
      </c>
      <c r="C50" s="22" t="s">
        <v>53</v>
      </c>
      <c r="D50" s="28" t="s">
        <v>33</v>
      </c>
      <c r="E50" s="20"/>
      <c r="F50" s="24">
        <v>4400</v>
      </c>
      <c r="G50" s="24">
        <v>4400</v>
      </c>
      <c r="H50" s="37">
        <v>4384</v>
      </c>
      <c r="I50" s="37">
        <v>4760</v>
      </c>
      <c r="J50" s="8">
        <f t="shared" si="0"/>
        <v>16</v>
      </c>
      <c r="K50" s="8">
        <f t="shared" si="1"/>
        <v>-360</v>
      </c>
      <c r="L50" s="8">
        <f t="shared" si="2"/>
        <v>128.51999999999953</v>
      </c>
      <c r="M50" s="32">
        <f t="shared" si="3"/>
        <v>4888.5199999999995</v>
      </c>
      <c r="N50" s="41">
        <f t="shared" si="4"/>
        <v>219.98339999999996</v>
      </c>
      <c r="O50" s="41">
        <f t="shared" si="5"/>
        <v>5108.5033999999996</v>
      </c>
      <c r="P50" s="41">
        <f t="shared" si="6"/>
        <v>214.55714280000001</v>
      </c>
      <c r="Q50" s="41">
        <f t="shared" si="7"/>
        <v>5323.0605427999999</v>
      </c>
      <c r="R50" s="41">
        <f t="shared" si="8"/>
        <v>223.5685427976</v>
      </c>
      <c r="S50" s="41">
        <f t="shared" si="9"/>
        <v>5546.6290855976004</v>
      </c>
    </row>
    <row r="51" spans="1:19" x14ac:dyDescent="0.25">
      <c r="A51" s="16" t="s">
        <v>12</v>
      </c>
      <c r="B51" s="17">
        <v>9950492</v>
      </c>
      <c r="C51" s="18" t="s">
        <v>53</v>
      </c>
      <c r="D51" s="27" t="s">
        <v>22</v>
      </c>
      <c r="E51" s="16"/>
      <c r="F51" s="19">
        <v>3700</v>
      </c>
      <c r="G51" s="19">
        <v>3700</v>
      </c>
      <c r="H51" s="37">
        <v>3776</v>
      </c>
      <c r="I51" s="37">
        <v>4000</v>
      </c>
      <c r="J51" s="8">
        <f t="shared" si="0"/>
        <v>-76</v>
      </c>
      <c r="K51" s="8">
        <f t="shared" si="1"/>
        <v>-300</v>
      </c>
      <c r="L51" s="8">
        <f t="shared" si="2"/>
        <v>108</v>
      </c>
      <c r="M51" s="32">
        <f t="shared" si="3"/>
        <v>4108</v>
      </c>
      <c r="N51" s="41">
        <f t="shared" si="4"/>
        <v>184.85999999999999</v>
      </c>
      <c r="O51" s="41">
        <f t="shared" si="5"/>
        <v>4292.8599999999997</v>
      </c>
      <c r="P51" s="41">
        <f t="shared" si="6"/>
        <v>180.30011999999999</v>
      </c>
      <c r="Q51" s="41">
        <f t="shared" si="7"/>
        <v>4473.1601199999996</v>
      </c>
      <c r="R51" s="41">
        <f t="shared" si="8"/>
        <v>187.87272504000001</v>
      </c>
      <c r="S51" s="41">
        <f t="shared" si="9"/>
        <v>4661.0328450399993</v>
      </c>
    </row>
    <row r="52" spans="1:19" x14ac:dyDescent="0.25">
      <c r="A52" s="20" t="s">
        <v>43</v>
      </c>
      <c r="B52" s="21">
        <v>9950031</v>
      </c>
      <c r="C52" s="22" t="s">
        <v>53</v>
      </c>
      <c r="D52" s="28" t="s">
        <v>33</v>
      </c>
      <c r="E52" s="20"/>
      <c r="F52" s="24">
        <v>4400</v>
      </c>
      <c r="G52" s="24">
        <v>4400</v>
      </c>
      <c r="H52" s="37">
        <v>4384</v>
      </c>
      <c r="I52" s="37">
        <v>4760</v>
      </c>
      <c r="J52" s="8">
        <f t="shared" si="0"/>
        <v>16</v>
      </c>
      <c r="K52" s="8">
        <f t="shared" si="1"/>
        <v>-360</v>
      </c>
      <c r="L52" s="8">
        <f t="shared" si="2"/>
        <v>128.51999999999953</v>
      </c>
      <c r="M52" s="32">
        <f t="shared" si="3"/>
        <v>4888.5199999999995</v>
      </c>
      <c r="N52" s="41">
        <f t="shared" si="4"/>
        <v>219.98339999999996</v>
      </c>
      <c r="O52" s="41">
        <f t="shared" si="5"/>
        <v>5108.5033999999996</v>
      </c>
      <c r="P52" s="41">
        <f t="shared" si="6"/>
        <v>214.55714280000001</v>
      </c>
      <c r="Q52" s="41">
        <f t="shared" si="7"/>
        <v>5323.0605427999999</v>
      </c>
      <c r="R52" s="41">
        <f t="shared" si="8"/>
        <v>223.5685427976</v>
      </c>
      <c r="S52" s="41">
        <f t="shared" si="9"/>
        <v>5546.6290855976004</v>
      </c>
    </row>
    <row r="53" spans="1:19" x14ac:dyDescent="0.25">
      <c r="A53" s="16" t="s">
        <v>24</v>
      </c>
      <c r="B53" s="17">
        <v>9950142</v>
      </c>
      <c r="C53" s="18" t="s">
        <v>53</v>
      </c>
      <c r="D53" s="29" t="s">
        <v>33</v>
      </c>
      <c r="E53" s="16"/>
      <c r="F53" s="19">
        <v>4400</v>
      </c>
      <c r="G53" s="19">
        <v>4400</v>
      </c>
      <c r="H53" s="37">
        <v>4384</v>
      </c>
      <c r="I53" s="37">
        <v>4760</v>
      </c>
      <c r="J53" s="8">
        <f t="shared" si="0"/>
        <v>16</v>
      </c>
      <c r="K53" s="8">
        <f t="shared" si="1"/>
        <v>-360</v>
      </c>
      <c r="L53" s="8">
        <f t="shared" si="2"/>
        <v>128.51999999999953</v>
      </c>
      <c r="M53" s="32">
        <f t="shared" si="3"/>
        <v>4888.5199999999995</v>
      </c>
      <c r="N53" s="41">
        <f t="shared" si="4"/>
        <v>219.98339999999996</v>
      </c>
      <c r="O53" s="41">
        <f t="shared" si="5"/>
        <v>5108.5033999999996</v>
      </c>
      <c r="P53" s="41">
        <f t="shared" si="6"/>
        <v>214.55714280000001</v>
      </c>
      <c r="Q53" s="41">
        <f t="shared" si="7"/>
        <v>5323.0605427999999</v>
      </c>
      <c r="R53" s="41">
        <f t="shared" si="8"/>
        <v>223.5685427976</v>
      </c>
      <c r="S53" s="41">
        <f t="shared" si="9"/>
        <v>5546.6290855976004</v>
      </c>
    </row>
    <row r="54" spans="1:19" x14ac:dyDescent="0.25">
      <c r="A54" s="20" t="s">
        <v>12</v>
      </c>
      <c r="B54" s="21">
        <v>9950493</v>
      </c>
      <c r="C54" s="22" t="s">
        <v>53</v>
      </c>
      <c r="D54" s="23" t="s">
        <v>54</v>
      </c>
      <c r="E54" s="20"/>
      <c r="F54" s="24">
        <v>3150</v>
      </c>
      <c r="G54" s="24">
        <v>3150</v>
      </c>
      <c r="H54" s="37">
        <v>3615</v>
      </c>
      <c r="I54" s="37">
        <v>3964</v>
      </c>
      <c r="J54" s="8">
        <f t="shared" si="0"/>
        <v>-465</v>
      </c>
      <c r="K54" s="8">
        <f t="shared" si="1"/>
        <v>-814</v>
      </c>
      <c r="L54" s="8">
        <f t="shared" si="2"/>
        <v>107.02799999999979</v>
      </c>
      <c r="M54" s="32">
        <f t="shared" si="3"/>
        <v>4071.0279999999998</v>
      </c>
      <c r="N54" s="41">
        <f t="shared" si="4"/>
        <v>183.19626</v>
      </c>
      <c r="O54" s="41">
        <f t="shared" si="5"/>
        <v>4254.22426</v>
      </c>
      <c r="P54" s="41">
        <f t="shared" si="6"/>
        <v>178.67741892000001</v>
      </c>
      <c r="Q54" s="41">
        <f t="shared" si="7"/>
        <v>4432.9016789199995</v>
      </c>
      <c r="R54" s="41">
        <f t="shared" si="8"/>
        <v>186.18187051464</v>
      </c>
      <c r="S54" s="41">
        <f t="shared" si="9"/>
        <v>4619.0835494346393</v>
      </c>
    </row>
    <row r="55" spans="1:19" x14ac:dyDescent="0.25">
      <c r="A55" s="16" t="s">
        <v>14</v>
      </c>
      <c r="B55" s="17">
        <v>9950022</v>
      </c>
      <c r="C55" s="18" t="s">
        <v>53</v>
      </c>
      <c r="D55" s="16" t="s">
        <v>56</v>
      </c>
      <c r="E55" s="16" t="s">
        <v>19</v>
      </c>
      <c r="F55" s="19">
        <v>3000</v>
      </c>
      <c r="G55" s="19">
        <v>3000</v>
      </c>
      <c r="H55" s="37">
        <v>2945</v>
      </c>
      <c r="I55" s="37">
        <v>3025</v>
      </c>
      <c r="J55" s="8">
        <f t="shared" si="0"/>
        <v>55</v>
      </c>
      <c r="K55" s="8">
        <f t="shared" si="1"/>
        <v>-25</v>
      </c>
      <c r="L55" s="8">
        <f t="shared" si="2"/>
        <v>81.674999999999727</v>
      </c>
      <c r="M55" s="32">
        <f t="shared" si="3"/>
        <v>3106.6749999999997</v>
      </c>
      <c r="N55" s="41">
        <f t="shared" si="4"/>
        <v>139.80037499999997</v>
      </c>
      <c r="O55" s="41">
        <f t="shared" si="5"/>
        <v>3246.4753749999995</v>
      </c>
      <c r="P55" s="41">
        <f t="shared" si="6"/>
        <v>136.35196574999998</v>
      </c>
      <c r="Q55" s="41">
        <f t="shared" si="7"/>
        <v>3382.8273407499996</v>
      </c>
      <c r="R55" s="41">
        <f t="shared" si="8"/>
        <v>142.07874831149999</v>
      </c>
      <c r="S55" s="41">
        <f t="shared" si="9"/>
        <v>3524.9060890614996</v>
      </c>
    </row>
    <row r="56" spans="1:19" x14ac:dyDescent="0.25">
      <c r="A56" s="20" t="s">
        <v>30</v>
      </c>
      <c r="B56" s="21">
        <v>9950659</v>
      </c>
      <c r="C56" s="22" t="s">
        <v>53</v>
      </c>
      <c r="D56" s="28" t="s">
        <v>33</v>
      </c>
      <c r="E56" s="20"/>
      <c r="F56" s="24">
        <v>4613</v>
      </c>
      <c r="G56" s="24">
        <v>4613</v>
      </c>
      <c r="H56" s="37">
        <v>4384</v>
      </c>
      <c r="I56" s="37">
        <v>4760</v>
      </c>
      <c r="J56" s="8">
        <f t="shared" si="0"/>
        <v>229</v>
      </c>
      <c r="K56" s="8">
        <f t="shared" si="1"/>
        <v>-147</v>
      </c>
      <c r="L56" s="8">
        <f t="shared" si="2"/>
        <v>128.51999999999953</v>
      </c>
      <c r="M56" s="32">
        <f t="shared" si="3"/>
        <v>4888.5199999999995</v>
      </c>
      <c r="N56" s="41">
        <f t="shared" si="4"/>
        <v>219.98339999999996</v>
      </c>
      <c r="O56" s="41">
        <f t="shared" si="5"/>
        <v>5108.5033999999996</v>
      </c>
      <c r="P56" s="41">
        <f t="shared" si="6"/>
        <v>214.55714280000001</v>
      </c>
      <c r="Q56" s="41">
        <f t="shared" si="7"/>
        <v>5323.0605427999999</v>
      </c>
      <c r="R56" s="41">
        <f t="shared" si="8"/>
        <v>223.5685427976</v>
      </c>
      <c r="S56" s="41">
        <f t="shared" si="9"/>
        <v>5546.6290855976004</v>
      </c>
    </row>
    <row r="57" spans="1:19" x14ac:dyDescent="0.25">
      <c r="A57" s="16" t="s">
        <v>37</v>
      </c>
      <c r="B57" s="17">
        <v>9950688</v>
      </c>
      <c r="C57" s="18" t="s">
        <v>53</v>
      </c>
      <c r="D57" s="25" t="s">
        <v>54</v>
      </c>
      <c r="E57" s="16"/>
      <c r="F57" s="19">
        <v>3100</v>
      </c>
      <c r="G57" s="19">
        <v>3100</v>
      </c>
      <c r="H57" s="37">
        <v>3615</v>
      </c>
      <c r="I57" s="37">
        <v>3964</v>
      </c>
      <c r="J57" s="8">
        <f t="shared" si="0"/>
        <v>-515</v>
      </c>
      <c r="K57" s="8">
        <f t="shared" si="1"/>
        <v>-864</v>
      </c>
      <c r="L57" s="8">
        <f t="shared" si="2"/>
        <v>107.02799999999979</v>
      </c>
      <c r="M57" s="32">
        <f t="shared" si="3"/>
        <v>4071.0279999999998</v>
      </c>
      <c r="N57" s="41">
        <f t="shared" si="4"/>
        <v>183.19626</v>
      </c>
      <c r="O57" s="41">
        <f t="shared" si="5"/>
        <v>4254.22426</v>
      </c>
      <c r="P57" s="41">
        <f t="shared" si="6"/>
        <v>178.67741892000001</v>
      </c>
      <c r="Q57" s="41">
        <f t="shared" si="7"/>
        <v>4432.9016789199995</v>
      </c>
      <c r="R57" s="41">
        <f t="shared" si="8"/>
        <v>186.18187051464</v>
      </c>
      <c r="S57" s="41">
        <f t="shared" si="9"/>
        <v>4619.0835494346393</v>
      </c>
    </row>
    <row r="58" spans="1:19" x14ac:dyDescent="0.25">
      <c r="A58" s="20" t="s">
        <v>17</v>
      </c>
      <c r="B58" s="21">
        <v>9950638</v>
      </c>
      <c r="C58" s="22" t="s">
        <v>53</v>
      </c>
      <c r="D58" s="23" t="s">
        <v>54</v>
      </c>
      <c r="E58" s="20"/>
      <c r="F58" s="24">
        <v>3250</v>
      </c>
      <c r="G58" s="24">
        <v>3250</v>
      </c>
      <c r="H58" s="37">
        <v>3615</v>
      </c>
      <c r="I58" s="37">
        <v>3964</v>
      </c>
      <c r="J58" s="8">
        <f t="shared" si="0"/>
        <v>-365</v>
      </c>
      <c r="K58" s="8">
        <f t="shared" si="1"/>
        <v>-714</v>
      </c>
      <c r="L58" s="8">
        <f t="shared" si="2"/>
        <v>107.02799999999979</v>
      </c>
      <c r="M58" s="32">
        <f t="shared" si="3"/>
        <v>4071.0279999999998</v>
      </c>
      <c r="N58" s="41">
        <f t="shared" si="4"/>
        <v>183.19626</v>
      </c>
      <c r="O58" s="41">
        <f t="shared" si="5"/>
        <v>4254.22426</v>
      </c>
      <c r="P58" s="41">
        <f t="shared" si="6"/>
        <v>178.67741892000001</v>
      </c>
      <c r="Q58" s="41">
        <f t="shared" si="7"/>
        <v>4432.9016789199995</v>
      </c>
      <c r="R58" s="41">
        <f t="shared" si="8"/>
        <v>186.18187051464</v>
      </c>
      <c r="S58" s="41">
        <f t="shared" si="9"/>
        <v>4619.0835494346393</v>
      </c>
    </row>
    <row r="59" spans="1:19" x14ac:dyDescent="0.25">
      <c r="A59" s="16" t="s">
        <v>17</v>
      </c>
      <c r="B59" s="17">
        <v>9950628</v>
      </c>
      <c r="C59" s="18" t="s">
        <v>53</v>
      </c>
      <c r="D59" s="27" t="s">
        <v>22</v>
      </c>
      <c r="E59" s="16"/>
      <c r="F59" s="19">
        <v>3700</v>
      </c>
      <c r="G59" s="19">
        <v>3700</v>
      </c>
      <c r="H59" s="37">
        <v>3776</v>
      </c>
      <c r="I59" s="37">
        <v>4000</v>
      </c>
      <c r="J59" s="8">
        <f t="shared" si="0"/>
        <v>-76</v>
      </c>
      <c r="K59" s="8">
        <f t="shared" si="1"/>
        <v>-300</v>
      </c>
      <c r="L59" s="8">
        <f t="shared" si="2"/>
        <v>108</v>
      </c>
      <c r="M59" s="32">
        <f t="shared" si="3"/>
        <v>4108</v>
      </c>
      <c r="N59" s="41">
        <f t="shared" si="4"/>
        <v>184.85999999999999</v>
      </c>
      <c r="O59" s="41">
        <f t="shared" si="5"/>
        <v>4292.8599999999997</v>
      </c>
      <c r="P59" s="41">
        <f t="shared" si="6"/>
        <v>180.30011999999999</v>
      </c>
      <c r="Q59" s="41">
        <f t="shared" si="7"/>
        <v>4473.1601199999996</v>
      </c>
      <c r="R59" s="41">
        <f t="shared" si="8"/>
        <v>187.87272504000001</v>
      </c>
      <c r="S59" s="41">
        <f t="shared" si="9"/>
        <v>4661.0328450399993</v>
      </c>
    </row>
    <row r="60" spans="1:19" x14ac:dyDescent="0.25">
      <c r="A60" s="16" t="s">
        <v>17</v>
      </c>
      <c r="B60" s="17">
        <v>9950627</v>
      </c>
      <c r="C60" s="18" t="s">
        <v>53</v>
      </c>
      <c r="D60" s="27" t="s">
        <v>22</v>
      </c>
      <c r="E60" s="16"/>
      <c r="F60" s="19">
        <v>3700</v>
      </c>
      <c r="G60" s="19">
        <v>3700</v>
      </c>
      <c r="H60" s="37">
        <v>3776</v>
      </c>
      <c r="I60" s="37">
        <v>4000</v>
      </c>
      <c r="J60" s="8">
        <f t="shared" si="0"/>
        <v>-76</v>
      </c>
      <c r="K60" s="8">
        <f t="shared" si="1"/>
        <v>-300</v>
      </c>
      <c r="L60" s="8">
        <f t="shared" si="2"/>
        <v>108</v>
      </c>
      <c r="M60" s="32">
        <f t="shared" si="3"/>
        <v>4108</v>
      </c>
      <c r="N60" s="41">
        <f t="shared" si="4"/>
        <v>184.85999999999999</v>
      </c>
      <c r="O60" s="41">
        <f t="shared" si="5"/>
        <v>4292.8599999999997</v>
      </c>
      <c r="P60" s="41">
        <f t="shared" si="6"/>
        <v>180.30011999999999</v>
      </c>
      <c r="Q60" s="41">
        <f t="shared" si="7"/>
        <v>4473.1601199999996</v>
      </c>
      <c r="R60" s="41">
        <f t="shared" si="8"/>
        <v>187.87272504000001</v>
      </c>
      <c r="S60" s="41">
        <f t="shared" si="9"/>
        <v>4661.0328450399993</v>
      </c>
    </row>
    <row r="61" spans="1:19" x14ac:dyDescent="0.25">
      <c r="A61" s="20" t="s">
        <v>43</v>
      </c>
      <c r="B61" s="21">
        <v>9950046</v>
      </c>
      <c r="C61" s="22" t="s">
        <v>53</v>
      </c>
      <c r="D61" s="26" t="s">
        <v>22</v>
      </c>
      <c r="E61" s="20"/>
      <c r="F61" s="24">
        <v>3700</v>
      </c>
      <c r="G61" s="24">
        <v>3700</v>
      </c>
      <c r="H61" s="37">
        <v>3776</v>
      </c>
      <c r="I61" s="37">
        <v>4000</v>
      </c>
      <c r="J61" s="8">
        <f t="shared" si="0"/>
        <v>-76</v>
      </c>
      <c r="K61" s="8">
        <f t="shared" si="1"/>
        <v>-300</v>
      </c>
      <c r="L61" s="8">
        <f t="shared" si="2"/>
        <v>108</v>
      </c>
      <c r="M61" s="32">
        <f t="shared" si="3"/>
        <v>4108</v>
      </c>
      <c r="N61" s="41">
        <f t="shared" si="4"/>
        <v>184.85999999999999</v>
      </c>
      <c r="O61" s="41">
        <f t="shared" si="5"/>
        <v>4292.8599999999997</v>
      </c>
      <c r="P61" s="41">
        <f t="shared" si="6"/>
        <v>180.30011999999999</v>
      </c>
      <c r="Q61" s="41">
        <f t="shared" si="7"/>
        <v>4473.1601199999996</v>
      </c>
      <c r="R61" s="41">
        <f t="shared" si="8"/>
        <v>187.87272504000001</v>
      </c>
      <c r="S61" s="41">
        <f t="shared" si="9"/>
        <v>4661.0328450399993</v>
      </c>
    </row>
    <row r="62" spans="1:19" x14ac:dyDescent="0.25">
      <c r="A62" s="16" t="s">
        <v>26</v>
      </c>
      <c r="B62" s="17">
        <v>9950034</v>
      </c>
      <c r="C62" s="18" t="s">
        <v>53</v>
      </c>
      <c r="D62" s="29" t="s">
        <v>33</v>
      </c>
      <c r="E62" s="16"/>
      <c r="F62" s="19">
        <v>4500</v>
      </c>
      <c r="G62" s="19">
        <v>4500</v>
      </c>
      <c r="H62" s="37">
        <v>4384</v>
      </c>
      <c r="I62" s="37">
        <v>4760</v>
      </c>
      <c r="J62" s="8">
        <f t="shared" si="0"/>
        <v>116</v>
      </c>
      <c r="K62" s="8">
        <f t="shared" si="1"/>
        <v>-260</v>
      </c>
      <c r="L62" s="8">
        <f t="shared" si="2"/>
        <v>128.51999999999953</v>
      </c>
      <c r="M62" s="32">
        <f t="shared" si="3"/>
        <v>4888.5199999999995</v>
      </c>
      <c r="N62" s="41">
        <f t="shared" si="4"/>
        <v>219.98339999999996</v>
      </c>
      <c r="O62" s="41">
        <f t="shared" si="5"/>
        <v>5108.5033999999996</v>
      </c>
      <c r="P62" s="41">
        <f t="shared" si="6"/>
        <v>214.55714280000001</v>
      </c>
      <c r="Q62" s="41">
        <f t="shared" si="7"/>
        <v>5323.0605427999999</v>
      </c>
      <c r="R62" s="41">
        <f t="shared" si="8"/>
        <v>223.5685427976</v>
      </c>
      <c r="S62" s="41">
        <f t="shared" si="9"/>
        <v>5546.6290855976004</v>
      </c>
    </row>
    <row r="63" spans="1:19" x14ac:dyDescent="0.25">
      <c r="A63" s="20" t="s">
        <v>12</v>
      </c>
      <c r="B63" s="21">
        <v>9950512</v>
      </c>
      <c r="C63" s="22" t="s">
        <v>53</v>
      </c>
      <c r="D63" s="26" t="s">
        <v>22</v>
      </c>
      <c r="E63" s="20"/>
      <c r="F63" s="24">
        <v>4000</v>
      </c>
      <c r="G63" s="24">
        <v>4000</v>
      </c>
      <c r="H63" s="37">
        <v>3776</v>
      </c>
      <c r="I63" s="37">
        <v>4000</v>
      </c>
      <c r="J63" s="8">
        <f t="shared" si="0"/>
        <v>224</v>
      </c>
      <c r="K63" s="8">
        <f t="shared" si="1"/>
        <v>0</v>
      </c>
      <c r="L63" s="8">
        <f t="shared" si="2"/>
        <v>108</v>
      </c>
      <c r="M63" s="32">
        <f t="shared" si="3"/>
        <v>4108</v>
      </c>
      <c r="N63" s="41">
        <f t="shared" si="4"/>
        <v>184.85999999999999</v>
      </c>
      <c r="O63" s="41">
        <f t="shared" si="5"/>
        <v>4292.8599999999997</v>
      </c>
      <c r="P63" s="41">
        <f t="shared" si="6"/>
        <v>180.30011999999999</v>
      </c>
      <c r="Q63" s="41">
        <f t="shared" si="7"/>
        <v>4473.1601199999996</v>
      </c>
      <c r="R63" s="41">
        <f t="shared" si="8"/>
        <v>187.87272504000001</v>
      </c>
      <c r="S63" s="41">
        <f t="shared" si="9"/>
        <v>4661.0328450399993</v>
      </c>
    </row>
    <row r="64" spans="1:19" x14ac:dyDescent="0.25">
      <c r="A64" s="16" t="s">
        <v>24</v>
      </c>
      <c r="B64" s="17">
        <v>9950433</v>
      </c>
      <c r="C64" s="18" t="s">
        <v>53</v>
      </c>
      <c r="D64" s="29" t="s">
        <v>33</v>
      </c>
      <c r="E64" s="16"/>
      <c r="F64" s="19">
        <v>4300</v>
      </c>
      <c r="G64" s="19">
        <v>4300</v>
      </c>
      <c r="H64" s="37">
        <v>4384</v>
      </c>
      <c r="I64" s="37">
        <v>4760</v>
      </c>
      <c r="J64" s="8">
        <f t="shared" si="0"/>
        <v>-84</v>
      </c>
      <c r="K64" s="8">
        <f t="shared" si="1"/>
        <v>-460</v>
      </c>
      <c r="L64" s="8">
        <f t="shared" si="2"/>
        <v>128.51999999999953</v>
      </c>
      <c r="M64" s="32">
        <f t="shared" si="3"/>
        <v>4888.5199999999995</v>
      </c>
      <c r="N64" s="41">
        <f t="shared" si="4"/>
        <v>219.98339999999996</v>
      </c>
      <c r="O64" s="41">
        <f t="shared" si="5"/>
        <v>5108.5033999999996</v>
      </c>
      <c r="P64" s="41">
        <f t="shared" si="6"/>
        <v>214.55714280000001</v>
      </c>
      <c r="Q64" s="41">
        <f t="shared" si="7"/>
        <v>5323.0605427999999</v>
      </c>
      <c r="R64" s="41">
        <f t="shared" si="8"/>
        <v>223.5685427976</v>
      </c>
      <c r="S64" s="41">
        <f t="shared" si="9"/>
        <v>5546.6290855976004</v>
      </c>
    </row>
    <row r="65" spans="1:19" x14ac:dyDescent="0.25">
      <c r="A65" s="20" t="s">
        <v>20</v>
      </c>
      <c r="B65" s="21">
        <v>9950017</v>
      </c>
      <c r="C65" s="22" t="s">
        <v>53</v>
      </c>
      <c r="D65" s="26" t="s">
        <v>22</v>
      </c>
      <c r="E65" s="20"/>
      <c r="F65" s="24">
        <v>3500</v>
      </c>
      <c r="G65" s="24">
        <v>3500</v>
      </c>
      <c r="H65" s="37">
        <v>3776</v>
      </c>
      <c r="I65" s="37">
        <v>4000</v>
      </c>
      <c r="J65" s="8">
        <f t="shared" si="0"/>
        <v>-276</v>
      </c>
      <c r="K65" s="8">
        <f t="shared" si="1"/>
        <v>-500</v>
      </c>
      <c r="L65" s="8">
        <f t="shared" si="2"/>
        <v>108</v>
      </c>
      <c r="M65" s="32">
        <f t="shared" si="3"/>
        <v>4108</v>
      </c>
      <c r="N65" s="41">
        <f t="shared" si="4"/>
        <v>184.85999999999999</v>
      </c>
      <c r="O65" s="41">
        <f t="shared" si="5"/>
        <v>4292.8599999999997</v>
      </c>
      <c r="P65" s="41">
        <f t="shared" si="6"/>
        <v>180.30011999999999</v>
      </c>
      <c r="Q65" s="41">
        <f t="shared" si="7"/>
        <v>4473.1601199999996</v>
      </c>
      <c r="R65" s="41">
        <f t="shared" si="8"/>
        <v>187.87272504000001</v>
      </c>
      <c r="S65" s="41">
        <f t="shared" si="9"/>
        <v>4661.0328450399993</v>
      </c>
    </row>
    <row r="66" spans="1:19" x14ac:dyDescent="0.25">
      <c r="A66" s="16" t="s">
        <v>37</v>
      </c>
      <c r="B66" s="17">
        <v>9950684</v>
      </c>
      <c r="C66" s="18" t="s">
        <v>53</v>
      </c>
      <c r="D66" s="25" t="s">
        <v>54</v>
      </c>
      <c r="E66" s="16"/>
      <c r="F66" s="19">
        <v>3100</v>
      </c>
      <c r="G66" s="19">
        <v>3100</v>
      </c>
      <c r="H66" s="37">
        <v>3615</v>
      </c>
      <c r="I66" s="37">
        <v>3964</v>
      </c>
      <c r="J66" s="8">
        <f t="shared" si="0"/>
        <v>-515</v>
      </c>
      <c r="K66" s="8">
        <f t="shared" si="1"/>
        <v>-864</v>
      </c>
      <c r="L66" s="8">
        <f t="shared" si="2"/>
        <v>107.02799999999979</v>
      </c>
      <c r="M66" s="32">
        <f t="shared" si="3"/>
        <v>4071.0279999999998</v>
      </c>
      <c r="N66" s="41">
        <f t="shared" si="4"/>
        <v>183.19626</v>
      </c>
      <c r="O66" s="41">
        <f t="shared" si="5"/>
        <v>4254.22426</v>
      </c>
      <c r="P66" s="41">
        <f t="shared" si="6"/>
        <v>178.67741892000001</v>
      </c>
      <c r="Q66" s="41">
        <f t="shared" si="7"/>
        <v>4432.9016789199995</v>
      </c>
      <c r="R66" s="41">
        <f t="shared" si="8"/>
        <v>186.18187051464</v>
      </c>
      <c r="S66" s="41">
        <f t="shared" si="9"/>
        <v>4619.0835494346393</v>
      </c>
    </row>
    <row r="67" spans="1:19" x14ac:dyDescent="0.25">
      <c r="A67" s="20" t="s">
        <v>37</v>
      </c>
      <c r="B67" s="21">
        <v>9950692</v>
      </c>
      <c r="C67" s="22" t="s">
        <v>53</v>
      </c>
      <c r="D67" s="23" t="s">
        <v>54</v>
      </c>
      <c r="E67" s="20"/>
      <c r="F67" s="24">
        <v>3100</v>
      </c>
      <c r="G67" s="24">
        <v>3100</v>
      </c>
      <c r="H67" s="37">
        <v>3615</v>
      </c>
      <c r="I67" s="37">
        <v>3964</v>
      </c>
      <c r="J67" s="8">
        <f t="shared" si="0"/>
        <v>-515</v>
      </c>
      <c r="K67" s="8">
        <f t="shared" si="1"/>
        <v>-864</v>
      </c>
      <c r="L67" s="8">
        <f t="shared" si="2"/>
        <v>107.02799999999979</v>
      </c>
      <c r="M67" s="32">
        <f t="shared" si="3"/>
        <v>4071.0279999999998</v>
      </c>
      <c r="N67" s="41">
        <f t="shared" si="4"/>
        <v>183.19626</v>
      </c>
      <c r="O67" s="41">
        <f t="shared" si="5"/>
        <v>4254.22426</v>
      </c>
      <c r="P67" s="41">
        <f t="shared" si="6"/>
        <v>178.67741892000001</v>
      </c>
      <c r="Q67" s="41">
        <f t="shared" si="7"/>
        <v>4432.9016789199995</v>
      </c>
      <c r="R67" s="41">
        <f t="shared" si="8"/>
        <v>186.18187051464</v>
      </c>
      <c r="S67" s="41">
        <f t="shared" si="9"/>
        <v>4619.0835494346393</v>
      </c>
    </row>
    <row r="68" spans="1:19" x14ac:dyDescent="0.25">
      <c r="A68" s="16" t="s">
        <v>17</v>
      </c>
      <c r="B68" s="17">
        <v>9950630</v>
      </c>
      <c r="C68" s="18" t="s">
        <v>53</v>
      </c>
      <c r="D68" s="30" t="s">
        <v>54</v>
      </c>
      <c r="E68" s="16"/>
      <c r="F68" s="19">
        <v>3100</v>
      </c>
      <c r="G68" s="19">
        <v>3100</v>
      </c>
      <c r="H68" s="37">
        <v>3615</v>
      </c>
      <c r="I68" s="37">
        <v>3964</v>
      </c>
      <c r="J68" s="8">
        <f t="shared" si="0"/>
        <v>-515</v>
      </c>
      <c r="K68" s="8">
        <f t="shared" si="1"/>
        <v>-864</v>
      </c>
      <c r="L68" s="8">
        <f t="shared" si="2"/>
        <v>107.02799999999979</v>
      </c>
      <c r="M68" s="32">
        <f t="shared" si="3"/>
        <v>4071.0279999999998</v>
      </c>
      <c r="N68" s="41">
        <f t="shared" si="4"/>
        <v>183.19626</v>
      </c>
      <c r="O68" s="41">
        <f t="shared" si="5"/>
        <v>4254.22426</v>
      </c>
      <c r="P68" s="41">
        <f t="shared" si="6"/>
        <v>178.67741892000001</v>
      </c>
      <c r="Q68" s="41">
        <f t="shared" si="7"/>
        <v>4432.9016789199995</v>
      </c>
      <c r="R68" s="41">
        <f t="shared" si="8"/>
        <v>186.18187051464</v>
      </c>
      <c r="S68" s="41">
        <f t="shared" si="9"/>
        <v>4619.0835494346393</v>
      </c>
    </row>
    <row r="69" spans="1:19" x14ac:dyDescent="0.25">
      <c r="A69" s="20" t="s">
        <v>12</v>
      </c>
      <c r="B69" s="21">
        <v>9950491</v>
      </c>
      <c r="C69" s="22" t="s">
        <v>10</v>
      </c>
      <c r="D69" s="20" t="s">
        <v>36</v>
      </c>
      <c r="E69" s="20"/>
      <c r="F69" s="24">
        <v>5950</v>
      </c>
      <c r="G69" s="24">
        <v>5950</v>
      </c>
      <c r="H69" s="37">
        <v>6267</v>
      </c>
      <c r="I69" s="37">
        <v>6800</v>
      </c>
      <c r="J69" s="8">
        <f t="shared" ref="J69:J70" si="10">G69-H69</f>
        <v>-317</v>
      </c>
      <c r="K69" s="8">
        <f t="shared" ref="K69:K70" si="11">G69-I69</f>
        <v>-850</v>
      </c>
      <c r="L69" s="8">
        <f t="shared" si="2"/>
        <v>183.59999999999945</v>
      </c>
      <c r="M69" s="32">
        <f t="shared" si="3"/>
        <v>6983.5999999999995</v>
      </c>
      <c r="N69" s="41">
        <f t="shared" si="4"/>
        <v>314.26199999999994</v>
      </c>
      <c r="O69" s="41">
        <f t="shared" si="5"/>
        <v>7297.8619999999992</v>
      </c>
      <c r="P69" s="41">
        <f t="shared" si="6"/>
        <v>306.51020399999999</v>
      </c>
      <c r="Q69" s="41">
        <f t="shared" si="7"/>
        <v>7604.3722039999993</v>
      </c>
      <c r="R69" s="41">
        <f t="shared" si="8"/>
        <v>319.383632568</v>
      </c>
      <c r="S69" s="41">
        <f t="shared" si="9"/>
        <v>7923.7558365679997</v>
      </c>
    </row>
    <row r="70" spans="1:19" x14ac:dyDescent="0.25">
      <c r="A70" s="20" t="s">
        <v>47</v>
      </c>
      <c r="B70" s="21">
        <v>9950374</v>
      </c>
      <c r="C70" s="18" t="s">
        <v>53</v>
      </c>
      <c r="D70" s="20" t="s">
        <v>57</v>
      </c>
      <c r="E70" s="20"/>
      <c r="F70" s="24">
        <v>4005</v>
      </c>
      <c r="G70" s="24">
        <v>4005</v>
      </c>
      <c r="H70" s="36">
        <v>3235</v>
      </c>
      <c r="I70" s="36">
        <v>3475</v>
      </c>
      <c r="J70" s="8">
        <f t="shared" si="10"/>
        <v>770</v>
      </c>
      <c r="K70" s="8">
        <f t="shared" si="11"/>
        <v>530</v>
      </c>
      <c r="L70" s="8">
        <f t="shared" ref="L70" si="12">(I70*1.027)-I70</f>
        <v>93.824999999999818</v>
      </c>
      <c r="M70" s="32">
        <f t="shared" ref="M70" si="13">I70+L70</f>
        <v>3568.8249999999998</v>
      </c>
      <c r="N70" s="41">
        <f t="shared" ref="N70" si="14">M70*0.045</f>
        <v>160.59712499999998</v>
      </c>
      <c r="O70" s="41">
        <f t="shared" ref="O70" si="15">M70+N70</f>
        <v>3729.4221249999996</v>
      </c>
      <c r="P70" s="41">
        <f t="shared" ref="P70" si="16">O70*0.042</f>
        <v>156.63572925</v>
      </c>
      <c r="Q70" s="41">
        <f t="shared" ref="Q70" si="17">O70+P70</f>
        <v>3886.0578542499998</v>
      </c>
      <c r="R70" s="41">
        <f t="shared" ref="R70" si="18">Q70*0.042</f>
        <v>163.2144298785</v>
      </c>
      <c r="S70" s="41">
        <f t="shared" ref="S70" si="19">Q70+R70</f>
        <v>4049.2722841284999</v>
      </c>
    </row>
    <row r="71" spans="1:19" x14ac:dyDescent="0.25">
      <c r="M71" s="42"/>
      <c r="N71" s="42"/>
      <c r="O71" s="42"/>
      <c r="P71" s="42"/>
      <c r="Q71" s="42"/>
      <c r="R71" s="42"/>
      <c r="S71" s="42"/>
    </row>
    <row r="72" spans="1:19" x14ac:dyDescent="0.25">
      <c r="C72" s="34" t="s">
        <v>58</v>
      </c>
      <c r="D72" s="37"/>
      <c r="E72" s="37"/>
      <c r="F72" s="38">
        <f>SUM(F5:F70)</f>
        <v>206662</v>
      </c>
      <c r="G72" s="38">
        <f>SUM(G5:G70)</f>
        <v>212308.11111111112</v>
      </c>
      <c r="H72" s="38"/>
      <c r="I72" s="38">
        <f t="shared" ref="I72" si="20">SUM(I5:I70)</f>
        <v>229655</v>
      </c>
      <c r="J72" s="32"/>
      <c r="K72" s="32">
        <f>SUM(K5:K71)</f>
        <v>-17346.888888888891</v>
      </c>
      <c r="L72" s="32">
        <f>SUM(L5:L71)</f>
        <v>6200.6849999999849</v>
      </c>
      <c r="M72" s="8">
        <f>SUM(M5:M71)</f>
        <v>235855.68499999991</v>
      </c>
      <c r="N72" s="8">
        <f t="shared" ref="N72:S72" si="21">SUM(N5:N71)</f>
        <v>10613.505825</v>
      </c>
      <c r="O72" s="8">
        <f t="shared" si="21"/>
        <v>246469.19082499974</v>
      </c>
      <c r="P72" s="8">
        <f t="shared" si="21"/>
        <v>10351.706014649999</v>
      </c>
      <c r="Q72" s="8">
        <f t="shared" si="21"/>
        <v>256820.89683964979</v>
      </c>
      <c r="R72" s="8">
        <f t="shared" si="21"/>
        <v>10786.477667265301</v>
      </c>
      <c r="S72" s="8">
        <f t="shared" si="21"/>
        <v>267607.37450691534</v>
      </c>
    </row>
    <row r="73" spans="1:19" x14ac:dyDescent="0.25">
      <c r="C73" s="37" t="s">
        <v>59</v>
      </c>
      <c r="D73" s="37"/>
      <c r="E73" s="37"/>
      <c r="F73" s="38">
        <f>F72*0.338</f>
        <v>69851.756000000008</v>
      </c>
      <c r="G73" s="38">
        <f>G72*0.338</f>
        <v>71760.141555555558</v>
      </c>
      <c r="H73" s="38"/>
      <c r="I73" s="38">
        <f>I72*0.338</f>
        <v>77623.39</v>
      </c>
      <c r="J73" s="38"/>
      <c r="K73" s="38">
        <f t="shared" ref="K73:M73" si="22">K72*0.338</f>
        <v>-5863.2484444444453</v>
      </c>
      <c r="L73" s="38">
        <f t="shared" si="22"/>
        <v>2095.8315299999949</v>
      </c>
      <c r="M73" s="41">
        <f t="shared" si="22"/>
        <v>79719.221529999981</v>
      </c>
      <c r="N73" s="41">
        <f t="shared" ref="N73" si="23">N72*0.338</f>
        <v>3587.3649688500004</v>
      </c>
      <c r="O73" s="41">
        <f t="shared" ref="O73" si="24">O72*0.338</f>
        <v>83306.586498849923</v>
      </c>
      <c r="P73" s="41">
        <f t="shared" ref="P73" si="25">P72*0.338</f>
        <v>3498.8766329516998</v>
      </c>
      <c r="Q73" s="41">
        <f t="shared" ref="Q73" si="26">Q72*0.338</f>
        <v>86805.463131801633</v>
      </c>
      <c r="R73" s="41">
        <f t="shared" ref="R73" si="27">R72*0.338</f>
        <v>3645.829451535672</v>
      </c>
      <c r="S73" s="41">
        <f t="shared" ref="S73" si="28">S72*0.338</f>
        <v>90451.292583337388</v>
      </c>
    </row>
    <row r="74" spans="1:19" x14ac:dyDescent="0.25">
      <c r="C74" s="37" t="s">
        <v>61</v>
      </c>
      <c r="D74" s="37"/>
      <c r="E74" s="37"/>
      <c r="F74" s="38">
        <f>F72+F73</f>
        <v>276513.75599999999</v>
      </c>
      <c r="G74" s="38">
        <f>G72+G73</f>
        <v>284068.2526666667</v>
      </c>
      <c r="H74" s="38"/>
      <c r="I74" s="38">
        <f>I72+I73</f>
        <v>307278.39</v>
      </c>
      <c r="J74" s="38"/>
      <c r="K74" s="38">
        <f t="shared" ref="K74:M74" si="29">K72+K73</f>
        <v>-23210.137333333336</v>
      </c>
      <c r="L74" s="38">
        <f t="shared" si="29"/>
        <v>8296.516529999979</v>
      </c>
      <c r="M74" s="41">
        <f t="shared" si="29"/>
        <v>315574.90652999992</v>
      </c>
      <c r="N74" s="41">
        <f t="shared" ref="N74" si="30">N72+N73</f>
        <v>14200.870793850001</v>
      </c>
      <c r="O74" s="41">
        <f t="shared" ref="O74" si="31">O72+O73</f>
        <v>329775.77732384967</v>
      </c>
      <c r="P74" s="41">
        <f t="shared" ref="P74" si="32">P72+P73</f>
        <v>13850.582647601699</v>
      </c>
      <c r="Q74" s="41">
        <f t="shared" ref="Q74" si="33">Q72+Q73</f>
        <v>343626.35997145146</v>
      </c>
      <c r="R74" s="41">
        <f t="shared" ref="R74" si="34">R72+R73</f>
        <v>14432.307118800973</v>
      </c>
      <c r="S74" s="41">
        <f t="shared" ref="S74" si="35">S72+S73</f>
        <v>358058.66709025274</v>
      </c>
    </row>
    <row r="75" spans="1:19" x14ac:dyDescent="0.25">
      <c r="F75" s="40"/>
      <c r="G75" s="40"/>
      <c r="H75" s="40"/>
      <c r="I75" s="40"/>
      <c r="J75" s="35"/>
      <c r="K75" s="35"/>
      <c r="M75" s="42"/>
      <c r="N75" s="42"/>
      <c r="O75" s="42"/>
      <c r="P75" s="42"/>
      <c r="Q75" s="42"/>
      <c r="R75" s="42"/>
      <c r="S75" s="42"/>
    </row>
    <row r="76" spans="1:19" x14ac:dyDescent="0.25">
      <c r="C76" s="33" t="s">
        <v>60</v>
      </c>
      <c r="D76" s="43"/>
      <c r="E76" s="43"/>
      <c r="F76" s="44">
        <f>F74*12</f>
        <v>3318165.0719999997</v>
      </c>
      <c r="G76" s="44">
        <f>G74*12</f>
        <v>3408819.0320000006</v>
      </c>
      <c r="H76" s="38"/>
      <c r="I76" s="44">
        <f>I74*12</f>
        <v>3687340.68</v>
      </c>
      <c r="J76" s="44"/>
      <c r="K76" s="44">
        <f t="shared" ref="K76:S76" si="36">K74*12</f>
        <v>-278521.64800000004</v>
      </c>
      <c r="L76" s="44">
        <f t="shared" si="36"/>
        <v>99558.198359999747</v>
      </c>
      <c r="M76" s="45">
        <f t="shared" si="36"/>
        <v>3786898.878359999</v>
      </c>
      <c r="N76" s="45">
        <f t="shared" si="36"/>
        <v>170410.44952620001</v>
      </c>
      <c r="O76" s="45">
        <f t="shared" si="36"/>
        <v>3957309.3278861959</v>
      </c>
      <c r="P76" s="45">
        <f t="shared" si="36"/>
        <v>166206.9917712204</v>
      </c>
      <c r="Q76" s="45">
        <f t="shared" si="36"/>
        <v>4123516.3196574175</v>
      </c>
      <c r="R76" s="45">
        <f t="shared" si="36"/>
        <v>173187.68542561168</v>
      </c>
      <c r="S76" s="45">
        <f t="shared" si="36"/>
        <v>4296704.0050830329</v>
      </c>
    </row>
    <row r="77" spans="1:19" x14ac:dyDescent="0.25">
      <c r="C77" s="37" t="s">
        <v>62</v>
      </c>
      <c r="D77" s="37"/>
      <c r="E77" s="37"/>
      <c r="F77" s="38">
        <v>3821511</v>
      </c>
      <c r="G77" s="38">
        <f>F77</f>
        <v>3821511</v>
      </c>
      <c r="H77" s="38"/>
      <c r="I77" s="38">
        <f>F77</f>
        <v>3821511</v>
      </c>
      <c r="J77" s="32"/>
      <c r="K77" s="32"/>
      <c r="L77" s="37"/>
      <c r="M77" s="41">
        <f>I77</f>
        <v>3821511</v>
      </c>
      <c r="N77" s="41"/>
      <c r="O77" s="41"/>
      <c r="P77" s="41"/>
      <c r="Q77" s="41"/>
      <c r="R77" s="41"/>
      <c r="S77" s="41"/>
    </row>
    <row r="78" spans="1:19" x14ac:dyDescent="0.25">
      <c r="M78" s="42"/>
      <c r="N78" s="42"/>
      <c r="O78" s="42"/>
      <c r="P78" s="42"/>
      <c r="Q78" s="42"/>
      <c r="R78" s="42"/>
      <c r="S78" s="42"/>
    </row>
    <row r="79" spans="1:19" x14ac:dyDescent="0.25">
      <c r="C79" s="37" t="s">
        <v>63</v>
      </c>
      <c r="D79" s="37"/>
      <c r="E79" s="37"/>
      <c r="F79" s="38">
        <v>82000</v>
      </c>
      <c r="G79" s="38">
        <f>F79</f>
        <v>82000</v>
      </c>
      <c r="H79" s="38"/>
      <c r="I79" s="38">
        <f>F79</f>
        <v>82000</v>
      </c>
      <c r="J79" s="32"/>
      <c r="K79" s="32"/>
      <c r="L79" s="37"/>
      <c r="M79" s="41">
        <f>I79</f>
        <v>82000</v>
      </c>
      <c r="N79" s="41"/>
      <c r="O79" s="41"/>
      <c r="P79" s="41"/>
      <c r="Q79" s="41"/>
      <c r="R79" s="41"/>
      <c r="S79" s="41"/>
    </row>
    <row r="80" spans="1:19" x14ac:dyDescent="0.25">
      <c r="C80" s="37" t="s">
        <v>64</v>
      </c>
      <c r="D80" s="37"/>
      <c r="E80" s="37"/>
      <c r="F80" s="38">
        <v>70000</v>
      </c>
      <c r="G80" s="38">
        <f>F80</f>
        <v>70000</v>
      </c>
      <c r="H80" s="38"/>
      <c r="I80" s="38">
        <f>F80</f>
        <v>70000</v>
      </c>
      <c r="J80" s="32"/>
      <c r="K80" s="32"/>
      <c r="L80" s="37"/>
      <c r="M80" s="41">
        <f>I80</f>
        <v>70000</v>
      </c>
      <c r="N80" s="41"/>
      <c r="O80" s="41"/>
      <c r="P80" s="41"/>
      <c r="Q80" s="41"/>
      <c r="R80" s="41"/>
      <c r="S80" s="41"/>
    </row>
    <row r="81" spans="3:19" x14ac:dyDescent="0.25">
      <c r="F81" s="40"/>
      <c r="G81" s="40"/>
      <c r="H81" s="40"/>
      <c r="I81" s="40"/>
      <c r="J81" s="35"/>
      <c r="K81" s="35"/>
      <c r="M81" s="42"/>
      <c r="N81" s="42"/>
      <c r="O81" s="42"/>
      <c r="P81" s="42"/>
      <c r="Q81" s="42"/>
      <c r="R81" s="42"/>
      <c r="S81" s="42"/>
    </row>
    <row r="82" spans="3:19" x14ac:dyDescent="0.25">
      <c r="C82" s="43" t="s">
        <v>65</v>
      </c>
      <c r="D82" s="43"/>
      <c r="E82" s="43"/>
      <c r="F82" s="44">
        <f>F77-F79-F80</f>
        <v>3669511</v>
      </c>
      <c r="G82" s="44">
        <f>G77-G79-G80</f>
        <v>3669511</v>
      </c>
      <c r="H82" s="38"/>
      <c r="I82" s="44">
        <f>I77-I79-I80</f>
        <v>3669511</v>
      </c>
      <c r="J82" s="32"/>
      <c r="K82" s="32"/>
      <c r="L82" s="37"/>
      <c r="M82" s="45">
        <f>M77-M79-M80</f>
        <v>3669511</v>
      </c>
      <c r="N82" s="41"/>
      <c r="O82" s="45">
        <f>M82-M84</f>
        <v>3786898.878359999</v>
      </c>
      <c r="P82" s="45"/>
      <c r="Q82" s="45">
        <f>O82-O84</f>
        <v>3957309.3278861959</v>
      </c>
      <c r="R82" s="45"/>
      <c r="S82" s="45">
        <f>Q82-Q84</f>
        <v>4123516.3196574175</v>
      </c>
    </row>
    <row r="83" spans="3:19" x14ac:dyDescent="0.25">
      <c r="F83" s="40"/>
      <c r="G83" s="40"/>
      <c r="H83" s="40"/>
      <c r="I83" s="40"/>
      <c r="J83" s="35"/>
      <c r="K83" s="35"/>
      <c r="M83" s="42"/>
      <c r="N83" s="42"/>
      <c r="O83" s="42"/>
      <c r="P83" s="42"/>
      <c r="Q83" s="42"/>
      <c r="R83" s="42"/>
      <c r="S83" s="42"/>
    </row>
    <row r="84" spans="3:19" x14ac:dyDescent="0.25">
      <c r="C84" s="46" t="s">
        <v>66</v>
      </c>
      <c r="D84" s="44"/>
      <c r="E84" s="44"/>
      <c r="F84" s="44"/>
      <c r="G84" s="44"/>
      <c r="H84" s="44"/>
      <c r="I84" s="44">
        <f t="shared" ref="I84:M84" si="37">I82-I76</f>
        <v>-17829.680000000168</v>
      </c>
      <c r="J84" s="44"/>
      <c r="K84" s="44"/>
      <c r="L84" s="44"/>
      <c r="M84" s="45">
        <f t="shared" si="37"/>
        <v>-117387.87835999904</v>
      </c>
      <c r="N84" s="45"/>
      <c r="O84" s="45">
        <f>O82-O76</f>
        <v>-170410.44952619681</v>
      </c>
      <c r="P84" s="45"/>
      <c r="Q84" s="45">
        <f>Q82-Q76</f>
        <v>-166206.99177122163</v>
      </c>
      <c r="R84" s="45"/>
      <c r="S84" s="45">
        <f>S82-S76</f>
        <v>-173187.6854256154</v>
      </c>
    </row>
    <row r="85" spans="3:19" x14ac:dyDescent="0.25">
      <c r="F85" s="40"/>
      <c r="G85" s="40"/>
      <c r="H85" s="40"/>
      <c r="I85" s="40"/>
      <c r="J85" s="35"/>
      <c r="K85" s="35"/>
    </row>
    <row r="86" spans="3:19" x14ac:dyDescent="0.25">
      <c r="F86" s="40"/>
      <c r="G86" s="40"/>
      <c r="H86" s="40"/>
      <c r="I86" s="40"/>
      <c r="J86" s="35"/>
      <c r="K86" s="35"/>
    </row>
    <row r="87" spans="3:19" x14ac:dyDescent="0.25">
      <c r="F87" s="40"/>
      <c r="G87" s="40"/>
      <c r="H87" s="40"/>
      <c r="I87" s="40"/>
      <c r="J87" s="35"/>
      <c r="K87" s="35"/>
    </row>
    <row r="88" spans="3:19" x14ac:dyDescent="0.25">
      <c r="F88" s="40"/>
      <c r="G88" s="40"/>
      <c r="H88" s="40"/>
      <c r="I88" s="40"/>
      <c r="J88" s="35"/>
      <c r="K88" s="35"/>
    </row>
    <row r="89" spans="3:19" x14ac:dyDescent="0.25">
      <c r="F89" s="40"/>
      <c r="G89" s="40"/>
      <c r="H89" s="40"/>
      <c r="I89" s="40"/>
      <c r="J89" s="35"/>
      <c r="K89" s="35"/>
    </row>
    <row r="90" spans="3:19" x14ac:dyDescent="0.25">
      <c r="F90" s="40"/>
      <c r="G90" s="40"/>
      <c r="H90" s="40"/>
      <c r="I90" s="40"/>
      <c r="J90" s="35"/>
      <c r="K90" s="35"/>
    </row>
    <row r="91" spans="3:19" x14ac:dyDescent="0.25">
      <c r="F91" s="40"/>
      <c r="G91" s="40"/>
      <c r="H91" s="40"/>
      <c r="I91" s="40"/>
      <c r="J91" s="35"/>
      <c r="K91" s="35"/>
    </row>
  </sheetData>
  <pageMargins left="0.7" right="0.7" top="0.75" bottom="0.75" header="0.3" footer="0.3"/>
  <customProperties>
    <customPr name="EpmWorksheetKeyString_GU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Kask</dc:creator>
  <cp:lastModifiedBy>Monika Kask</cp:lastModifiedBy>
  <dcterms:created xsi:type="dcterms:W3CDTF">2026-05-26T09:16:06Z</dcterms:created>
  <dcterms:modified xsi:type="dcterms:W3CDTF">2026-06-01T10:57:57Z</dcterms:modified>
</cp:coreProperties>
</file>